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tabRatio="825" activeTab="0"/>
  </bookViews>
  <sheets>
    <sheet name="anexa 2" sheetId="1" r:id="rId1"/>
    <sheet name="anexa 2A" sheetId="2" r:id="rId2"/>
    <sheet name="Anexa 2B-TR.I" sheetId="3" r:id="rId3"/>
    <sheet name="Anexa 2B_TR.II-VII" sheetId="4" r:id="rId4"/>
    <sheet name="Anexa 2B-TR.VIII" sheetId="5" r:id="rId5"/>
    <sheet name="ANEXA 2C-dislocare " sheetId="6" r:id="rId6"/>
  </sheets>
  <definedNames>
    <definedName name="_xlnm.Print_Area" localSheetId="0">'anexa 2'!$A$1:$AC$31</definedName>
    <definedName name="_xlnm.Print_Area" localSheetId="1">'anexa 2A'!$A$1:$W$44</definedName>
    <definedName name="_xlnm.Print_Area" localSheetId="3">'Anexa 2B_TR.II-VII'!$A$1:$M$41</definedName>
    <definedName name="_xlnm.Print_Area" localSheetId="2">'Anexa 2B-TR.I'!$A$1:$M$41</definedName>
    <definedName name="_xlnm.Print_Area" localSheetId="4">'Anexa 2B-TR.VIII'!$A$1:$M$41</definedName>
    <definedName name="_xlnm.Print_Area" localSheetId="5">'ANEXA 2C-dislocare '!$A$1:$O$27</definedName>
  </definedNames>
  <calcPr fullCalcOnLoad="1"/>
</workbook>
</file>

<file path=xl/sharedStrings.xml><?xml version="1.0" encoding="utf-8"?>
<sst xmlns="http://schemas.openxmlformats.org/spreadsheetml/2006/main" count="420" uniqueCount="137">
  <si>
    <t>Simb. ind.</t>
  </si>
  <si>
    <t>UM</t>
  </si>
  <si>
    <t>Denumire prestatie</t>
  </si>
  <si>
    <t>PU lei /UM fara TVA</t>
  </si>
  <si>
    <t>Nr.crt</t>
  </si>
  <si>
    <t>Întreţinere curentă pe timp de iarnă</t>
  </si>
  <si>
    <t>102.4</t>
  </si>
  <si>
    <t>Lucrări aferente deszăpezire manuală şi mecanică</t>
  </si>
  <si>
    <t>răspândirea materialelor chimice şi antiderapante în scopul prevenirii sau combaterii poleiului, gheţii sau zăpezii</t>
  </si>
  <si>
    <t>102.4.2</t>
  </si>
  <si>
    <t>utilaje si mijl de transport  pt degajarea vehiculelor inzapezite pe platforma drumurilor</t>
  </si>
  <si>
    <t xml:space="preserve">patrularea cu utilaje pentru informare privind starea autostrăzii sau pentru prevenirea înzăpezirii în timpul ninsorilor liniştite sau al viscolelor slabe (tăria vântului sub 30 km/ora) </t>
  </si>
  <si>
    <t xml:space="preserve">deszăpeziri mecanice cu utilaje grele si usoare  </t>
  </si>
  <si>
    <t>Informari privind starea drumurilor</t>
  </si>
  <si>
    <t>ore</t>
  </si>
  <si>
    <t>Nr.  crt.</t>
  </si>
  <si>
    <t>Utilaje</t>
  </si>
  <si>
    <t>Nr. Utilaje</t>
  </si>
  <si>
    <t>Total ore/zi</t>
  </si>
  <si>
    <t>Automacara</t>
  </si>
  <si>
    <t>Total</t>
  </si>
  <si>
    <t>Anexa 2 B</t>
  </si>
  <si>
    <t>Ore/zi</t>
  </si>
  <si>
    <t xml:space="preserve">Ore actionare </t>
  </si>
  <si>
    <t>Ore stationare</t>
  </si>
  <si>
    <t>a</t>
  </si>
  <si>
    <t>b</t>
  </si>
  <si>
    <t>Autogreder 160 CP (la cerere)</t>
  </si>
  <si>
    <t xml:space="preserve">TOTAL </t>
  </si>
  <si>
    <t>TOTAL</t>
  </si>
  <si>
    <t>Incarcator frontal</t>
  </si>
  <si>
    <t>Statie preparare CaCl2</t>
  </si>
  <si>
    <t>Tractor de mare cap. cu echip.</t>
  </si>
  <si>
    <t>Buldoexcavator 0,8 mc cu echipamente (la cerere)</t>
  </si>
  <si>
    <t>Nr. uti.</t>
  </si>
  <si>
    <t>Nr. sch.</t>
  </si>
  <si>
    <t>Ore/    sch.</t>
  </si>
  <si>
    <t>Buc auto</t>
  </si>
  <si>
    <t>Nr. zile</t>
  </si>
  <si>
    <t>Total ore</t>
  </si>
  <si>
    <t>Tarife lei/h</t>
  </si>
  <si>
    <t>Formatia de autoutilaje  conf. normativ ind. AND 525-2013</t>
  </si>
  <si>
    <t>Autoutilitara 5-7 loc (transport muncitori) (la cerere)</t>
  </si>
  <si>
    <t xml:space="preserve">Automacara 40 t </t>
  </si>
  <si>
    <t xml:space="preserve">Statie preparare CaCl2 </t>
  </si>
  <si>
    <t>ANEXA 2</t>
  </si>
  <si>
    <t>Autoremorcher (la cerere)</t>
  </si>
  <si>
    <t>Valoare - lei fara TVA</t>
  </si>
  <si>
    <t>Cantitate</t>
  </si>
  <si>
    <t xml:space="preserve">Valoare  </t>
  </si>
  <si>
    <t>lei  ( valoare Anexa 2 B)</t>
  </si>
  <si>
    <t xml:space="preserve">Dislocari autoutilaje </t>
  </si>
  <si>
    <t>Total valoare (lei fara TVA)</t>
  </si>
  <si>
    <t xml:space="preserve">DISLOCARI AUTOUTILAJE </t>
  </si>
  <si>
    <t>Valoare deplasare ( lei fara TVA)</t>
  </si>
  <si>
    <t xml:space="preserve">Autobasculante ( ATB) </t>
  </si>
  <si>
    <t>Tip autoutilaj</t>
  </si>
  <si>
    <t>Distanta de parcurs dus-intors (km)</t>
  </si>
  <si>
    <t>Tarif deplasare (lei/km) fara TVA</t>
  </si>
  <si>
    <t>Valoare stationare trailer+remorcher (lei fara TVA)</t>
  </si>
  <si>
    <t>Total valoare dislocari (lei fara TVA)</t>
  </si>
  <si>
    <t>DRDP Constanta</t>
  </si>
  <si>
    <t>Autoremorcher+ Trailer</t>
  </si>
  <si>
    <t>Autoturism 4x4</t>
  </si>
  <si>
    <t>7=4*5</t>
  </si>
  <si>
    <t>8=4*6</t>
  </si>
  <si>
    <t>min</t>
  </si>
  <si>
    <t>max</t>
  </si>
  <si>
    <t>12=4*10</t>
  </si>
  <si>
    <t>11=4*9</t>
  </si>
  <si>
    <t>15=4*13</t>
  </si>
  <si>
    <t>16=4*14</t>
  </si>
  <si>
    <t>19=4*17</t>
  </si>
  <si>
    <t>23=4*21</t>
  </si>
  <si>
    <t>24=4*22</t>
  </si>
  <si>
    <t xml:space="preserve">Min  </t>
  </si>
  <si>
    <t>Max</t>
  </si>
  <si>
    <t>14=7+12</t>
  </si>
  <si>
    <t>Utilaj multifunctional cu tractiune integrala si echipamente</t>
  </si>
  <si>
    <t>Buldoexcavator 0,8 mc + echip. (cerere)</t>
  </si>
  <si>
    <t>20=4*19</t>
  </si>
  <si>
    <t>25=5+9+13+17+21</t>
  </si>
  <si>
    <t>26=6+10+14+18+22</t>
  </si>
  <si>
    <t>27=7+11+15+19+23</t>
  </si>
  <si>
    <t>28=8+12+16+20+24</t>
  </si>
  <si>
    <t>ANEXA 2 C</t>
  </si>
  <si>
    <t>lei ( valoare Anexa 2 C)</t>
  </si>
  <si>
    <t xml:space="preserve"> Centralizator deszapezire pe drumuri nationale -TRIM. VIII din AC - Minim</t>
  </si>
  <si>
    <t xml:space="preserve"> Centralizator deszapezire pe drumuri nationale - TRIM. VIII din AC - Maxim</t>
  </si>
  <si>
    <t xml:space="preserve"> Centralizator deszapezire pe drumuri nationale (TRIM.II+TRIM.III), (TRIM.IV+TRIM.V), (TRIM. VI+TRIM VII) - Minim</t>
  </si>
  <si>
    <t xml:space="preserve"> Centralizator deszapezire pe drumuri nationale  (TRIM.II+TRIM.III), (TRIM.IV+TRIM.V), (TRIM. VI+TRIM VII) - Maxim</t>
  </si>
  <si>
    <t>TRIM. I - ACORD CADRU (AC)</t>
  </si>
  <si>
    <t>TRIM. VIII - ACORD CADRU</t>
  </si>
  <si>
    <t>(TRIM. II+TRIM.III)-ACORD CADRU</t>
  </si>
  <si>
    <t>(TRIM. IV+TRIM. V)-ACORD CADRU</t>
  </si>
  <si>
    <t>(TRIM. VI+TRIM. VII)-ACORD CADRU</t>
  </si>
  <si>
    <t>ATB  cu lama si RSP</t>
  </si>
  <si>
    <t>ATB cu lama si RSP</t>
  </si>
  <si>
    <r>
      <t>Total AN I-AN IV (TRIM I</t>
    </r>
    <r>
      <rPr>
        <b/>
        <sz val="8"/>
        <rFont val="Calibri"/>
        <family val="2"/>
      </rPr>
      <t>÷</t>
    </r>
    <r>
      <rPr>
        <b/>
        <sz val="8"/>
        <rFont val="Arial"/>
        <family val="2"/>
      </rPr>
      <t>TRIM VIII)</t>
    </r>
  </si>
  <si>
    <t>Nr. buc/ 1 cursa</t>
  </si>
  <si>
    <t>Nr. max. curse/buc</t>
  </si>
  <si>
    <t>Ore stationare pentru trailer+remorcher nr zile * 24 ore/zi/cursa)</t>
  </si>
  <si>
    <t xml:space="preserve"> Centralizator deszapezire pe drumuri nationale - TRIMESTRUL I din AC - Minim</t>
  </si>
  <si>
    <t xml:space="preserve"> Centralizator deszapezire pe drumuri nationale - TRIMESTRUL I din AC - Maxim</t>
  </si>
  <si>
    <t>Centralizatorul financiar al lucrarilor de intretinere curenta iarna AN I-AN IV</t>
  </si>
  <si>
    <t>7=2*3*4*6</t>
  </si>
  <si>
    <t>8=2*3*5*6</t>
  </si>
  <si>
    <t>12=2*3*9*11</t>
  </si>
  <si>
    <t>13=2*3*10*11</t>
  </si>
  <si>
    <t>15=8+13</t>
  </si>
  <si>
    <t>TRIMESTRUL (I si VIII din AC)</t>
  </si>
  <si>
    <t>AN/(TRIM.II+TRIM.III), (TRIM.IV+TRIM.V), (TRIM. VI+TRIM VII)</t>
  </si>
  <si>
    <t xml:space="preserve">Incarcator frontal </t>
  </si>
  <si>
    <t>Buldoexcavator(la cerere)</t>
  </si>
  <si>
    <t>Autoremorcher(la cerere)</t>
  </si>
  <si>
    <t>Autoutilitara(la cerere)</t>
  </si>
  <si>
    <t>Autogreder(la cerere)</t>
  </si>
  <si>
    <t>Asigurarea si montarea panourilor parazapezi</t>
  </si>
  <si>
    <t>102.3.1</t>
  </si>
  <si>
    <t>Montarea panourilor parazapezi(transport, montare, revizie si intretinere la teren, repararea panourilor de parazapezi si a accesoriilor acestora) din care:</t>
  </si>
  <si>
    <t>Panouri parazapezi metalice</t>
  </si>
  <si>
    <t>ml</t>
  </si>
  <si>
    <t>Panouri parazapezi plasa</t>
  </si>
  <si>
    <t>102.3.2</t>
  </si>
  <si>
    <t>Demontarea panourilor parazapezi (demontare, transport, repararea si depozitarea panourilor de parazapezi si a accesoriilor respective):</t>
  </si>
  <si>
    <t>SDN Tulcea</t>
  </si>
  <si>
    <t>Tulcea</t>
  </si>
  <si>
    <t>Revarsarea</t>
  </si>
  <si>
    <t>Macin</t>
  </si>
  <si>
    <t>Ciucurova</t>
  </si>
  <si>
    <t>Babadag</t>
  </si>
  <si>
    <t>Mircea Voda</t>
  </si>
  <si>
    <t xml:space="preserve"> Necesar minim de autoutilaje de deszapezire pe SDN Tulcea                                                        </t>
  </si>
  <si>
    <t xml:space="preserve"> Necesar maxim de autoutilaje de deszapezire pe SDN Tulcea                                                </t>
  </si>
  <si>
    <t>Tarif stationare trailer +remorcher (lei/ora) fara TVA</t>
  </si>
  <si>
    <t xml:space="preserve"> Total intretinere curenta pe timp de iarna fara TVA</t>
  </si>
  <si>
    <t xml:space="preserve"> Total intretinere curenta pe timp de iarna cu TVA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</si>
</sst>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0"/>
    <numFmt numFmtId="181" formatCode="0.000"/>
    <numFmt numFmtId="182" formatCode="0.0"/>
    <numFmt numFmtId="183" formatCode="0.00000"/>
    <numFmt numFmtId="184" formatCode="_-* #,##0.0\ _l_e_i_-;\-* #,##0.0\ _l_e_i_-;_-* &quot;-&quot;??\ _l_e_i_-;_-@_-"/>
    <numFmt numFmtId="185" formatCode="_-* #,##0\ _l_e_i_-;\-* #,##0\ _l_e_i_-;_-* &quot;-&quot;??\ _l_e_i_-;_-@_-"/>
    <numFmt numFmtId="186" formatCode="_-* #,##0.000\ _l_e_i_-;\-* #,##0.000\ _l_e_i_-;_-* &quot;-&quot;??\ _l_e_i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[$-409]dddd\,\ mmmm\ dd\,\ yyyy"/>
    <numFmt numFmtId="193" formatCode="[$-409]h:mm:ss\ AM/PM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EIAL"/>
      <family val="0"/>
    </font>
    <font>
      <b/>
      <sz val="8"/>
      <name val="Calibri"/>
      <family val="2"/>
    </font>
    <font>
      <i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60" applyFont="1" applyBorder="1" applyAlignment="1">
      <alignment vertical="center" wrapText="1"/>
      <protection/>
    </xf>
    <xf numFmtId="0" fontId="1" fillId="0" borderId="0" xfId="0" applyFont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0" fillId="32" borderId="11" xfId="0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6" fillId="0" borderId="0" xfId="60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64" applyFont="1">
      <alignment/>
      <protection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2" fillId="32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1" fillId="0" borderId="12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vertical="center" wrapText="1"/>
      <protection/>
    </xf>
    <xf numFmtId="4" fontId="1" fillId="0" borderId="10" xfId="0" applyNumberFormat="1" applyFont="1" applyBorder="1" applyAlignment="1">
      <alignment/>
    </xf>
    <xf numFmtId="4" fontId="4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wrapText="1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32" borderId="10" xfId="62" applyFont="1" applyFill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 horizontal="center"/>
    </xf>
    <xf numFmtId="4" fontId="2" fillId="0" borderId="10" xfId="57" applyNumberFormat="1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/>
      <protection/>
    </xf>
    <xf numFmtId="2" fontId="10" fillId="0" borderId="10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18" xfId="60" applyFont="1" applyBorder="1" applyAlignment="1">
      <alignment horizontal="center" vertical="center" wrapText="1"/>
      <protection/>
    </xf>
    <xf numFmtId="0" fontId="0" fillId="32" borderId="11" xfId="62" applyFont="1" applyFill="1" applyBorder="1" applyAlignment="1">
      <alignment horizontal="center" vertical="center" wrapText="1"/>
      <protection/>
    </xf>
    <xf numFmtId="0" fontId="1" fillId="0" borderId="10" xfId="60" applyFont="1" applyBorder="1" applyAlignment="1">
      <alignment vertical="center" wrapText="1"/>
      <protection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60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/>
      <protection/>
    </xf>
    <xf numFmtId="0" fontId="0" fillId="32" borderId="10" xfId="63" applyFont="1" applyFill="1" applyBorder="1" applyAlignment="1">
      <alignment horizontal="center" vertical="center" wrapText="1"/>
      <protection/>
    </xf>
    <xf numFmtId="0" fontId="0" fillId="32" borderId="19" xfId="63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4" fontId="4" fillId="32" borderId="19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59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/>
    </xf>
    <xf numFmtId="0" fontId="1" fillId="0" borderId="0" xfId="59" applyFont="1" applyFill="1">
      <alignment/>
      <protection/>
    </xf>
    <xf numFmtId="0" fontId="17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58" applyFont="1">
      <alignment/>
      <protection/>
    </xf>
    <xf numFmtId="4" fontId="17" fillId="0" borderId="0" xfId="0" applyNumberFormat="1" applyFont="1" applyFill="1" applyBorder="1" applyAlignment="1">
      <alignment/>
    </xf>
    <xf numFmtId="0" fontId="2" fillId="0" borderId="0" xfId="59" applyFont="1" applyFill="1" applyAlignment="1">
      <alignment horizontal="center"/>
      <protection/>
    </xf>
    <xf numFmtId="0" fontId="0" fillId="0" borderId="0" xfId="57" applyFont="1">
      <alignment/>
      <protection/>
    </xf>
    <xf numFmtId="0" fontId="2" fillId="0" borderId="0" xfId="57" applyFont="1" applyAlignment="1">
      <alignment horizontal="left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>
      <alignment/>
      <protection/>
    </xf>
    <xf numFmtId="4" fontId="0" fillId="0" borderId="10" xfId="57" applyNumberFormat="1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4" fontId="2" fillId="0" borderId="0" xfId="57" applyNumberFormat="1" applyFont="1" applyBorder="1">
      <alignment/>
      <protection/>
    </xf>
    <xf numFmtId="4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0" fontId="2" fillId="0" borderId="0" xfId="57" applyFont="1" applyFill="1" applyAlignment="1">
      <alignment horizontal="left"/>
      <protection/>
    </xf>
    <xf numFmtId="191" fontId="10" fillId="0" borderId="10" xfId="0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/>
    </xf>
    <xf numFmtId="0" fontId="1" fillId="0" borderId="16" xfId="60" applyFont="1" applyBorder="1" applyAlignment="1">
      <alignment vertical="center" wrapText="1"/>
      <protection/>
    </xf>
    <xf numFmtId="0" fontId="1" fillId="0" borderId="16" xfId="60" applyFont="1" applyBorder="1" applyAlignment="1">
      <alignment horizontal="left" vertical="center" wrapText="1"/>
      <protection/>
    </xf>
    <xf numFmtId="0" fontId="1" fillId="0" borderId="20" xfId="6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180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57" applyFont="1" applyAlignment="1">
      <alignment horizontal="right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57" applyFont="1" applyAlignment="1">
      <alignment horizontal="left"/>
      <protection/>
    </xf>
    <xf numFmtId="0" fontId="10" fillId="0" borderId="10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14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57" applyNumberFormat="1" applyFont="1" applyFill="1" applyBorder="1">
      <alignment/>
      <protection/>
    </xf>
    <xf numFmtId="0" fontId="0" fillId="0" borderId="10" xfId="57" applyFont="1" applyFill="1" applyBorder="1">
      <alignment/>
      <protection/>
    </xf>
    <xf numFmtId="4" fontId="2" fillId="0" borderId="10" xfId="57" applyNumberFormat="1" applyFont="1" applyFill="1" applyBorder="1">
      <alignment/>
      <protection/>
    </xf>
    <xf numFmtId="4" fontId="1" fillId="0" borderId="10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57" applyFont="1" applyAlignment="1">
      <alignment horizontal="center"/>
      <protection/>
    </xf>
    <xf numFmtId="4" fontId="14" fillId="0" borderId="10" xfId="0" applyNumberFormat="1" applyFont="1" applyBorder="1" applyAlignment="1">
      <alignment/>
    </xf>
    <xf numFmtId="4" fontId="14" fillId="0" borderId="1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" fillId="32" borderId="1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" fontId="15" fillId="0" borderId="14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4" fontId="1" fillId="32" borderId="24" xfId="0" applyNumberFormat="1" applyFont="1" applyFill="1" applyBorder="1" applyAlignment="1">
      <alignment horizontal="center"/>
    </xf>
    <xf numFmtId="4" fontId="1" fillId="32" borderId="2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" fillId="32" borderId="24" xfId="0" applyNumberFormat="1" applyFont="1" applyFill="1" applyBorder="1" applyAlignment="1">
      <alignment horizontal="center" vertical="center"/>
    </xf>
    <xf numFmtId="4" fontId="1" fillId="32" borderId="2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1" fillId="32" borderId="23" xfId="0" applyNumberFormat="1" applyFont="1" applyFill="1" applyBorder="1" applyAlignment="1">
      <alignment horizontal="center" vertical="center"/>
    </xf>
    <xf numFmtId="4" fontId="1" fillId="32" borderId="29" xfId="0" applyNumberFormat="1" applyFont="1" applyFill="1" applyBorder="1" applyAlignment="1">
      <alignment horizontal="center" vertical="center"/>
    </xf>
    <xf numFmtId="4" fontId="1" fillId="32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4" fontId="1" fillId="32" borderId="24" xfId="0" applyNumberFormat="1" applyFont="1" applyFill="1" applyBorder="1" applyAlignment="1">
      <alignment horizontal="center" vertical="center" wrapText="1"/>
    </xf>
    <xf numFmtId="4" fontId="1" fillId="32" borderId="25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35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7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top" wrapText="1"/>
    </xf>
    <xf numFmtId="2" fontId="12" fillId="0" borderId="25" xfId="0" applyNumberFormat="1" applyFont="1" applyBorder="1" applyAlignment="1">
      <alignment horizontal="center" vertical="top" wrapText="1"/>
    </xf>
    <xf numFmtId="0" fontId="10" fillId="0" borderId="16" xfId="60" applyFont="1" applyFill="1" applyBorder="1" applyAlignment="1">
      <alignment horizontal="left" vertical="center" wrapText="1"/>
      <protection/>
    </xf>
    <xf numFmtId="0" fontId="10" fillId="0" borderId="17" xfId="60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16" xfId="60" applyFont="1" applyBorder="1" applyAlignment="1">
      <alignment horizontal="left" vertical="center" wrapText="1"/>
      <protection/>
    </xf>
    <xf numFmtId="0" fontId="10" fillId="0" borderId="17" xfId="60" applyFont="1" applyBorder="1" applyAlignment="1">
      <alignment horizontal="left" vertical="center" wrapText="1"/>
      <protection/>
    </xf>
    <xf numFmtId="0" fontId="2" fillId="0" borderId="0" xfId="57" applyFont="1" applyFill="1" applyAlignment="1">
      <alignment horizontal="left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25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textRotation="90"/>
      <protection/>
    </xf>
    <xf numFmtId="0" fontId="0" fillId="0" borderId="25" xfId="57" applyFont="1" applyBorder="1" applyAlignment="1">
      <alignment horizontal="center" vertical="center" textRotation="90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25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22" xfId="57" applyFont="1" applyBorder="1" applyAlignment="1">
      <alignment horizontal="center" vertical="center" wrapText="1"/>
      <protection/>
    </xf>
    <xf numFmtId="0" fontId="0" fillId="0" borderId="38" xfId="57" applyFont="1" applyBorder="1" applyAlignment="1">
      <alignment horizontal="center" vertical="center" wrapText="1"/>
      <protection/>
    </xf>
    <xf numFmtId="0" fontId="0" fillId="0" borderId="39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2" fillId="0" borderId="40" xfId="57" applyFont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A SI ANEXA B bistrita" xfId="58"/>
    <cellStyle name="Normal_LOT 2 - CJ - ANEXE modificate" xfId="59"/>
    <cellStyle name="Normal_NI1" xfId="60"/>
    <cellStyle name="Normal_NI1 2" xfId="61"/>
    <cellStyle name="Normal_NI2" xfId="62"/>
    <cellStyle name="Normal_NI2 2" xfId="63"/>
    <cellStyle name="Normal_UTILAJE SDN BUCURESTI NORD 2013 - 201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6" sqref="A6:I6"/>
    </sheetView>
  </sheetViews>
  <sheetFormatPr defaultColWidth="9.140625" defaultRowHeight="12.75"/>
  <cols>
    <col min="1" max="1" width="3.00390625" style="2" customWidth="1"/>
    <col min="2" max="2" width="6.421875" style="7" customWidth="1"/>
    <col min="3" max="3" width="45.7109375" style="5" customWidth="1"/>
    <col min="4" max="4" width="9.28125" style="2" customWidth="1"/>
    <col min="5" max="5" width="9.140625" style="40" customWidth="1"/>
    <col min="6" max="6" width="7.8515625" style="40" bestFit="1" customWidth="1"/>
    <col min="7" max="7" width="8.8515625" style="1" bestFit="1" customWidth="1"/>
    <col min="8" max="8" width="11.7109375" style="1" bestFit="1" customWidth="1"/>
    <col min="9" max="9" width="11.421875" style="1" customWidth="1"/>
    <col min="10" max="10" width="7.00390625" style="1" customWidth="1"/>
    <col min="11" max="11" width="8.00390625" style="1" customWidth="1"/>
    <col min="12" max="12" width="11.140625" style="1" customWidth="1"/>
    <col min="13" max="13" width="12.57421875" style="1" customWidth="1"/>
    <col min="14" max="14" width="7.00390625" style="1" customWidth="1"/>
    <col min="15" max="15" width="8.57421875" style="1" customWidth="1"/>
    <col min="16" max="16" width="11.7109375" style="1" bestFit="1" customWidth="1"/>
    <col min="17" max="17" width="12.7109375" style="1" bestFit="1" customWidth="1"/>
    <col min="18" max="18" width="7.140625" style="1" customWidth="1"/>
    <col min="19" max="19" width="7.8515625" style="1" customWidth="1"/>
    <col min="20" max="20" width="11.00390625" style="1" customWidth="1"/>
    <col min="21" max="21" width="12.28125" style="1" customWidth="1"/>
    <col min="22" max="22" width="7.140625" style="1" customWidth="1"/>
    <col min="23" max="23" width="7.8515625" style="1" customWidth="1"/>
    <col min="24" max="25" width="11.57421875" style="1" customWidth="1"/>
    <col min="26" max="26" width="7.8515625" style="1" customWidth="1"/>
    <col min="27" max="27" width="8.7109375" style="1" customWidth="1"/>
    <col min="28" max="28" width="13.28125" style="1" customWidth="1"/>
    <col min="29" max="29" width="13.57421875" style="1" customWidth="1"/>
    <col min="30" max="30" width="6.7109375" style="1" customWidth="1"/>
    <col min="31" max="31" width="7.7109375" style="1" customWidth="1"/>
    <col min="32" max="33" width="10.8515625" style="1" customWidth="1"/>
    <col min="34" max="34" width="6.7109375" style="1" customWidth="1"/>
    <col min="35" max="35" width="8.140625" style="1" customWidth="1"/>
    <col min="36" max="36" width="10.00390625" style="1" bestFit="1" customWidth="1"/>
    <col min="37" max="37" width="11.28125" style="1" customWidth="1"/>
    <col min="38" max="38" width="6.8515625" style="1" customWidth="1"/>
    <col min="39" max="39" width="8.57421875" style="1" customWidth="1"/>
    <col min="40" max="40" width="10.7109375" style="1" customWidth="1"/>
    <col min="41" max="41" width="12.00390625" style="1" customWidth="1"/>
    <col min="42" max="16384" width="9.140625" style="1" customWidth="1"/>
  </cols>
  <sheetData>
    <row r="1" spans="1:28" ht="12.75">
      <c r="A1" s="223" t="s">
        <v>61</v>
      </c>
      <c r="B1" s="223"/>
      <c r="C1" s="223"/>
      <c r="K1" s="9"/>
      <c r="O1" s="9"/>
      <c r="U1" s="9"/>
      <c r="Y1" s="9"/>
      <c r="AA1" s="117"/>
      <c r="AB1" s="84"/>
    </row>
    <row r="2" spans="1:28" ht="12.75">
      <c r="A2" s="223" t="s">
        <v>125</v>
      </c>
      <c r="B2" s="223"/>
      <c r="C2" s="223"/>
      <c r="AA2" s="117"/>
      <c r="AB2" s="84"/>
    </row>
    <row r="3" spans="1:28" ht="12.75">
      <c r="A3" s="19"/>
      <c r="B3" s="19"/>
      <c r="C3" s="19"/>
      <c r="AB3" s="84"/>
    </row>
    <row r="4" spans="1:3" ht="12.75">
      <c r="A4" s="19"/>
      <c r="B4" s="19"/>
      <c r="C4" s="19"/>
    </row>
    <row r="5" spans="1:12" ht="12.75">
      <c r="A5" s="19"/>
      <c r="B5" s="19"/>
      <c r="C5" s="19"/>
      <c r="L5" s="145"/>
    </row>
    <row r="6" spans="1:15" s="8" customFormat="1" ht="15.75">
      <c r="A6" s="224" t="s">
        <v>104</v>
      </c>
      <c r="B6" s="224"/>
      <c r="C6" s="224"/>
      <c r="D6" s="224"/>
      <c r="E6" s="224"/>
      <c r="F6" s="224"/>
      <c r="G6" s="224"/>
      <c r="H6" s="224"/>
      <c r="I6" s="224"/>
      <c r="J6" s="47"/>
      <c r="K6" s="47"/>
      <c r="N6" s="47"/>
      <c r="O6" s="47"/>
    </row>
    <row r="7" spans="1:28" s="8" customFormat="1" ht="16.5" thickBot="1">
      <c r="A7" s="46"/>
      <c r="B7" s="46"/>
      <c r="C7" s="46"/>
      <c r="D7" s="46"/>
      <c r="E7" s="46"/>
      <c r="F7" s="46"/>
      <c r="G7" s="46"/>
      <c r="H7" s="46"/>
      <c r="J7" s="46"/>
      <c r="K7" s="46"/>
      <c r="N7" s="46"/>
      <c r="O7" s="46"/>
      <c r="AB7" s="9" t="s">
        <v>45</v>
      </c>
    </row>
    <row r="8" spans="1:29" s="44" customFormat="1" ht="13.5" customHeight="1">
      <c r="A8" s="225" t="s">
        <v>4</v>
      </c>
      <c r="B8" s="227" t="s">
        <v>0</v>
      </c>
      <c r="C8" s="216" t="s">
        <v>2</v>
      </c>
      <c r="D8" s="216" t="s">
        <v>1</v>
      </c>
      <c r="E8" s="216" t="s">
        <v>3</v>
      </c>
      <c r="F8" s="192" t="s">
        <v>91</v>
      </c>
      <c r="G8" s="193"/>
      <c r="H8" s="193"/>
      <c r="I8" s="194"/>
      <c r="J8" s="192" t="s">
        <v>93</v>
      </c>
      <c r="K8" s="193"/>
      <c r="L8" s="193"/>
      <c r="M8" s="194"/>
      <c r="N8" s="192" t="s">
        <v>94</v>
      </c>
      <c r="O8" s="193"/>
      <c r="P8" s="193"/>
      <c r="Q8" s="194"/>
      <c r="R8" s="192" t="s">
        <v>95</v>
      </c>
      <c r="S8" s="193"/>
      <c r="T8" s="193"/>
      <c r="U8" s="194"/>
      <c r="V8" s="192" t="s">
        <v>92</v>
      </c>
      <c r="W8" s="193"/>
      <c r="X8" s="193"/>
      <c r="Y8" s="194"/>
      <c r="Z8" s="192" t="s">
        <v>98</v>
      </c>
      <c r="AA8" s="193"/>
      <c r="AB8" s="193"/>
      <c r="AC8" s="208"/>
    </row>
    <row r="9" spans="1:29" s="44" customFormat="1" ht="27.75" customHeight="1">
      <c r="A9" s="226"/>
      <c r="B9" s="228"/>
      <c r="C9" s="217"/>
      <c r="D9" s="217"/>
      <c r="E9" s="217"/>
      <c r="F9" s="200" t="s">
        <v>48</v>
      </c>
      <c r="G9" s="201"/>
      <c r="H9" s="195" t="s">
        <v>49</v>
      </c>
      <c r="I9" s="196"/>
      <c r="J9" s="200" t="s">
        <v>48</v>
      </c>
      <c r="K9" s="201"/>
      <c r="L9" s="195" t="s">
        <v>49</v>
      </c>
      <c r="M9" s="196"/>
      <c r="N9" s="200" t="s">
        <v>48</v>
      </c>
      <c r="O9" s="201"/>
      <c r="P9" s="195" t="s">
        <v>49</v>
      </c>
      <c r="Q9" s="196"/>
      <c r="R9" s="200" t="s">
        <v>48</v>
      </c>
      <c r="S9" s="201"/>
      <c r="T9" s="195" t="s">
        <v>49</v>
      </c>
      <c r="U9" s="196"/>
      <c r="V9" s="200" t="s">
        <v>48</v>
      </c>
      <c r="W9" s="201"/>
      <c r="X9" s="195" t="s">
        <v>49</v>
      </c>
      <c r="Y9" s="196"/>
      <c r="Z9" s="200" t="s">
        <v>48</v>
      </c>
      <c r="AA9" s="201"/>
      <c r="AB9" s="195" t="s">
        <v>49</v>
      </c>
      <c r="AC9" s="209"/>
    </row>
    <row r="10" spans="1:29" s="45" customFormat="1" ht="36">
      <c r="A10" s="63">
        <v>0</v>
      </c>
      <c r="B10" s="62">
        <v>1</v>
      </c>
      <c r="C10" s="62">
        <v>2</v>
      </c>
      <c r="D10" s="62">
        <v>3</v>
      </c>
      <c r="E10" s="62">
        <v>4</v>
      </c>
      <c r="F10" s="62">
        <v>5</v>
      </c>
      <c r="G10" s="62">
        <v>6</v>
      </c>
      <c r="H10" s="62" t="s">
        <v>64</v>
      </c>
      <c r="I10" s="62" t="s">
        <v>65</v>
      </c>
      <c r="J10" s="62">
        <v>9</v>
      </c>
      <c r="K10" s="62">
        <v>10</v>
      </c>
      <c r="L10" s="62" t="s">
        <v>69</v>
      </c>
      <c r="M10" s="62" t="s">
        <v>68</v>
      </c>
      <c r="N10" s="62">
        <v>13</v>
      </c>
      <c r="O10" s="62">
        <v>14</v>
      </c>
      <c r="P10" s="62" t="s">
        <v>70</v>
      </c>
      <c r="Q10" s="62" t="s">
        <v>71</v>
      </c>
      <c r="R10" s="62">
        <v>17</v>
      </c>
      <c r="S10" s="62">
        <v>18</v>
      </c>
      <c r="T10" s="62" t="s">
        <v>72</v>
      </c>
      <c r="U10" s="62" t="s">
        <v>80</v>
      </c>
      <c r="V10" s="62">
        <v>21</v>
      </c>
      <c r="W10" s="62">
        <v>22</v>
      </c>
      <c r="X10" s="62" t="s">
        <v>73</v>
      </c>
      <c r="Y10" s="62" t="s">
        <v>74</v>
      </c>
      <c r="Z10" s="62" t="s">
        <v>81</v>
      </c>
      <c r="AA10" s="62" t="s">
        <v>82</v>
      </c>
      <c r="AB10" s="62" t="s">
        <v>83</v>
      </c>
      <c r="AC10" s="100" t="s">
        <v>84</v>
      </c>
    </row>
    <row r="11" spans="1:32" s="45" customFormat="1" ht="12">
      <c r="A11" s="63"/>
      <c r="B11" s="62"/>
      <c r="C11" s="62"/>
      <c r="D11" s="62"/>
      <c r="E11" s="62"/>
      <c r="F11" s="62" t="s">
        <v>66</v>
      </c>
      <c r="G11" s="62" t="s">
        <v>67</v>
      </c>
      <c r="H11" s="62" t="s">
        <v>66</v>
      </c>
      <c r="I11" s="62" t="s">
        <v>67</v>
      </c>
      <c r="J11" s="62" t="s">
        <v>66</v>
      </c>
      <c r="K11" s="62" t="s">
        <v>67</v>
      </c>
      <c r="L11" s="62" t="s">
        <v>66</v>
      </c>
      <c r="M11" s="62" t="s">
        <v>67</v>
      </c>
      <c r="N11" s="62" t="s">
        <v>66</v>
      </c>
      <c r="O11" s="62" t="s">
        <v>67</v>
      </c>
      <c r="P11" s="62" t="s">
        <v>66</v>
      </c>
      <c r="Q11" s="62" t="s">
        <v>67</v>
      </c>
      <c r="R11" s="62" t="s">
        <v>66</v>
      </c>
      <c r="S11" s="62" t="s">
        <v>67</v>
      </c>
      <c r="T11" s="62" t="s">
        <v>66</v>
      </c>
      <c r="U11" s="62" t="s">
        <v>67</v>
      </c>
      <c r="V11" s="62" t="s">
        <v>66</v>
      </c>
      <c r="W11" s="62" t="s">
        <v>67</v>
      </c>
      <c r="X11" s="62" t="s">
        <v>66</v>
      </c>
      <c r="Y11" s="62" t="s">
        <v>67</v>
      </c>
      <c r="Z11" s="62" t="s">
        <v>66</v>
      </c>
      <c r="AA11" s="62" t="s">
        <v>67</v>
      </c>
      <c r="AB11" s="62" t="s">
        <v>66</v>
      </c>
      <c r="AC11" s="100" t="s">
        <v>67</v>
      </c>
      <c r="AF11" s="103"/>
    </row>
    <row r="12" spans="1:32" ht="15">
      <c r="A12" s="64"/>
      <c r="B12" s="6">
        <v>102</v>
      </c>
      <c r="C12" s="20" t="s">
        <v>5</v>
      </c>
      <c r="D12" s="11"/>
      <c r="E12" s="14"/>
      <c r="F12" s="14"/>
      <c r="G12" s="3"/>
      <c r="H12" s="3"/>
      <c r="I12" s="3"/>
      <c r="J12" s="14"/>
      <c r="K12" s="3"/>
      <c r="L12" s="3"/>
      <c r="M12" s="3"/>
      <c r="N12" s="14"/>
      <c r="O12" s="3"/>
      <c r="P12" s="3"/>
      <c r="Q12" s="3"/>
      <c r="R12" s="14"/>
      <c r="S12" s="3"/>
      <c r="T12" s="3"/>
      <c r="U12" s="3"/>
      <c r="V12" s="14"/>
      <c r="W12" s="3"/>
      <c r="X12" s="3"/>
      <c r="Y12" s="3"/>
      <c r="Z12" s="14"/>
      <c r="AA12" s="3"/>
      <c r="AB12" s="3"/>
      <c r="AC12" s="101"/>
      <c r="AF12" s="104"/>
    </row>
    <row r="13" spans="1:30" s="143" customFormat="1" ht="15">
      <c r="A13" s="213">
        <v>1</v>
      </c>
      <c r="B13" s="6">
        <v>102.3</v>
      </c>
      <c r="C13" s="20" t="s">
        <v>117</v>
      </c>
      <c r="D13" s="138"/>
      <c r="E13" s="139"/>
      <c r="F13" s="139"/>
      <c r="G13" s="140"/>
      <c r="H13" s="140"/>
      <c r="I13" s="140"/>
      <c r="J13" s="139"/>
      <c r="K13" s="140"/>
      <c r="L13" s="140"/>
      <c r="M13" s="140"/>
      <c r="N13" s="139"/>
      <c r="O13" s="140"/>
      <c r="P13" s="140"/>
      <c r="Q13" s="140"/>
      <c r="R13" s="139"/>
      <c r="S13" s="140"/>
      <c r="T13" s="140"/>
      <c r="U13" s="140"/>
      <c r="V13" s="139"/>
      <c r="W13" s="140"/>
      <c r="X13" s="140"/>
      <c r="Y13" s="140"/>
      <c r="Z13" s="139"/>
      <c r="AA13" s="140"/>
      <c r="AB13" s="140"/>
      <c r="AC13" s="141"/>
      <c r="AD13" s="142"/>
    </row>
    <row r="14" spans="1:30" s="143" customFormat="1" ht="33.75">
      <c r="A14" s="214"/>
      <c r="B14" s="202" t="s">
        <v>118</v>
      </c>
      <c r="C14" s="144" t="s">
        <v>119</v>
      </c>
      <c r="D14" s="138"/>
      <c r="E14" s="139"/>
      <c r="F14" s="139"/>
      <c r="G14" s="140"/>
      <c r="H14" s="140"/>
      <c r="I14" s="140"/>
      <c r="J14" s="139"/>
      <c r="K14" s="140"/>
      <c r="L14" s="140"/>
      <c r="M14" s="140"/>
      <c r="N14" s="139"/>
      <c r="O14" s="140"/>
      <c r="P14" s="140"/>
      <c r="Q14" s="140"/>
      <c r="R14" s="139"/>
      <c r="S14" s="140"/>
      <c r="T14" s="140"/>
      <c r="U14" s="140"/>
      <c r="V14" s="139"/>
      <c r="W14" s="140"/>
      <c r="X14" s="140"/>
      <c r="Y14" s="140"/>
      <c r="Z14" s="139"/>
      <c r="AA14" s="140"/>
      <c r="AB14" s="140"/>
      <c r="AC14" s="141"/>
      <c r="AD14" s="142"/>
    </row>
    <row r="15" spans="1:30" s="143" customFormat="1" ht="12.75">
      <c r="A15" s="214"/>
      <c r="B15" s="203"/>
      <c r="C15" s="121" t="s">
        <v>120</v>
      </c>
      <c r="D15" s="138" t="s">
        <v>121</v>
      </c>
      <c r="E15" s="157"/>
      <c r="F15" s="170">
        <v>1600</v>
      </c>
      <c r="G15" s="170">
        <v>16726</v>
      </c>
      <c r="H15" s="168">
        <f>F15*E15</f>
        <v>0</v>
      </c>
      <c r="I15" s="168">
        <f>E15*G15</f>
        <v>0</v>
      </c>
      <c r="J15" s="170">
        <f>F15</f>
        <v>1600</v>
      </c>
      <c r="K15" s="170">
        <f>G15</f>
        <v>16726</v>
      </c>
      <c r="L15" s="168">
        <f>E15*J15</f>
        <v>0</v>
      </c>
      <c r="M15" s="168">
        <f>E15*G15</f>
        <v>0</v>
      </c>
      <c r="N15" s="170">
        <f>F15</f>
        <v>1600</v>
      </c>
      <c r="O15" s="170">
        <f>G15</f>
        <v>16726</v>
      </c>
      <c r="P15" s="168">
        <f>E15*N15</f>
        <v>0</v>
      </c>
      <c r="Q15" s="168">
        <f>E15*G15</f>
        <v>0</v>
      </c>
      <c r="R15" s="170">
        <f>F15</f>
        <v>1600</v>
      </c>
      <c r="S15" s="170">
        <f>G15</f>
        <v>16726</v>
      </c>
      <c r="T15" s="168">
        <f>R15*E15</f>
        <v>0</v>
      </c>
      <c r="U15" s="168">
        <f>E15*S15</f>
        <v>0</v>
      </c>
      <c r="V15" s="170"/>
      <c r="W15" s="170"/>
      <c r="X15" s="168"/>
      <c r="Y15" s="168"/>
      <c r="Z15" s="170">
        <f>F15+J15+N15+R15</f>
        <v>6400</v>
      </c>
      <c r="AA15" s="170">
        <f>G15+K15+O15+S15</f>
        <v>66904</v>
      </c>
      <c r="AB15" s="168">
        <f>E15*Z15</f>
        <v>0</v>
      </c>
      <c r="AC15" s="169">
        <f>I15+M15+Q15+U15</f>
        <v>0</v>
      </c>
      <c r="AD15" s="142"/>
    </row>
    <row r="16" spans="1:30" s="143" customFormat="1" ht="12.75">
      <c r="A16" s="214"/>
      <c r="B16" s="204"/>
      <c r="C16" s="121" t="s">
        <v>122</v>
      </c>
      <c r="D16" s="138" t="s">
        <v>121</v>
      </c>
      <c r="E16" s="157"/>
      <c r="F16" s="170">
        <v>300</v>
      </c>
      <c r="G16" s="170">
        <v>3000</v>
      </c>
      <c r="H16" s="168">
        <f>F16*E16</f>
        <v>0</v>
      </c>
      <c r="I16" s="168">
        <f>E16*G16</f>
        <v>0</v>
      </c>
      <c r="J16" s="170">
        <f>F16</f>
        <v>300</v>
      </c>
      <c r="K16" s="170">
        <f>G16</f>
        <v>3000</v>
      </c>
      <c r="L16" s="168">
        <f>E16*J16</f>
        <v>0</v>
      </c>
      <c r="M16" s="168">
        <f>E16*G16</f>
        <v>0</v>
      </c>
      <c r="N16" s="170">
        <f>F16</f>
        <v>300</v>
      </c>
      <c r="O16" s="170">
        <f>G16</f>
        <v>3000</v>
      </c>
      <c r="P16" s="168">
        <f>E16*N16</f>
        <v>0</v>
      </c>
      <c r="Q16" s="168">
        <f>E16*G16</f>
        <v>0</v>
      </c>
      <c r="R16" s="170">
        <f>F16</f>
        <v>300</v>
      </c>
      <c r="S16" s="170">
        <f>G16</f>
        <v>3000</v>
      </c>
      <c r="T16" s="168">
        <f>R16*E16</f>
        <v>0</v>
      </c>
      <c r="U16" s="168">
        <f>E16*S16</f>
        <v>0</v>
      </c>
      <c r="V16" s="170"/>
      <c r="W16" s="170"/>
      <c r="X16" s="168"/>
      <c r="Y16" s="168"/>
      <c r="Z16" s="170">
        <f>F16+J16+N16+R16</f>
        <v>1200</v>
      </c>
      <c r="AA16" s="170">
        <f>G16+K16+O16+S16</f>
        <v>12000</v>
      </c>
      <c r="AB16" s="168">
        <f>E16*Z16</f>
        <v>0</v>
      </c>
      <c r="AC16" s="169">
        <f>I16+M16+Q16+U16</f>
        <v>0</v>
      </c>
      <c r="AD16" s="142"/>
    </row>
    <row r="17" spans="1:30" s="143" customFormat="1" ht="35.25" customHeight="1">
      <c r="A17" s="214"/>
      <c r="B17" s="202" t="s">
        <v>123</v>
      </c>
      <c r="C17" s="20" t="s">
        <v>124</v>
      </c>
      <c r="D17" s="138"/>
      <c r="E17" s="157"/>
      <c r="F17" s="168"/>
      <c r="G17" s="168"/>
      <c r="H17" s="168"/>
      <c r="I17" s="168"/>
      <c r="J17" s="170"/>
      <c r="K17" s="170"/>
      <c r="L17" s="168"/>
      <c r="M17" s="168"/>
      <c r="N17" s="170"/>
      <c r="O17" s="170"/>
      <c r="P17" s="168"/>
      <c r="Q17" s="168"/>
      <c r="R17" s="170"/>
      <c r="S17" s="170"/>
      <c r="T17" s="168"/>
      <c r="U17" s="168"/>
      <c r="V17" s="170"/>
      <c r="W17" s="170"/>
      <c r="X17" s="168"/>
      <c r="Y17" s="168"/>
      <c r="Z17" s="170"/>
      <c r="AA17" s="170"/>
      <c r="AB17" s="168"/>
      <c r="AC17" s="169"/>
      <c r="AD17" s="142"/>
    </row>
    <row r="18" spans="1:30" s="143" customFormat="1" ht="14.25" customHeight="1">
      <c r="A18" s="214"/>
      <c r="B18" s="203"/>
      <c r="C18" s="121" t="s">
        <v>120</v>
      </c>
      <c r="D18" s="138" t="s">
        <v>121</v>
      </c>
      <c r="E18" s="157"/>
      <c r="F18" s="168"/>
      <c r="G18" s="168"/>
      <c r="H18" s="168"/>
      <c r="I18" s="168"/>
      <c r="J18" s="170">
        <v>1600</v>
      </c>
      <c r="K18" s="170">
        <v>16726</v>
      </c>
      <c r="L18" s="168">
        <f>E18*J18</f>
        <v>0</v>
      </c>
      <c r="M18" s="168">
        <f>E18*K18</f>
        <v>0</v>
      </c>
      <c r="N18" s="170">
        <v>1600</v>
      </c>
      <c r="O18" s="170">
        <v>16726</v>
      </c>
      <c r="P18" s="168">
        <f>E18*N18</f>
        <v>0</v>
      </c>
      <c r="Q18" s="168">
        <f>O18*E18</f>
        <v>0</v>
      </c>
      <c r="R18" s="170">
        <v>1600</v>
      </c>
      <c r="S18" s="170">
        <v>16726</v>
      </c>
      <c r="T18" s="168">
        <f>R18*E18</f>
        <v>0</v>
      </c>
      <c r="U18" s="168">
        <f>S18*E18</f>
        <v>0</v>
      </c>
      <c r="V18" s="170">
        <v>1600</v>
      </c>
      <c r="W18" s="170">
        <v>16726</v>
      </c>
      <c r="X18" s="168">
        <f>E18*V18</f>
        <v>0</v>
      </c>
      <c r="Y18" s="168">
        <f>W18*E18</f>
        <v>0</v>
      </c>
      <c r="Z18" s="170">
        <f>J18+N18+R18+V18</f>
        <v>6400</v>
      </c>
      <c r="AA18" s="170">
        <f>K18+O18+S18+W18</f>
        <v>66904</v>
      </c>
      <c r="AB18" s="168">
        <f>E18*Z18</f>
        <v>0</v>
      </c>
      <c r="AC18" s="169">
        <f>I18+M18+Q18+U18</f>
        <v>0</v>
      </c>
      <c r="AD18" s="142"/>
    </row>
    <row r="19" spans="1:30" s="143" customFormat="1" ht="12.75">
      <c r="A19" s="215"/>
      <c r="B19" s="204"/>
      <c r="C19" s="121" t="s">
        <v>122</v>
      </c>
      <c r="D19" s="138" t="s">
        <v>121</v>
      </c>
      <c r="E19" s="157"/>
      <c r="F19" s="168"/>
      <c r="G19" s="168"/>
      <c r="H19" s="168"/>
      <c r="I19" s="168"/>
      <c r="J19" s="170">
        <v>300</v>
      </c>
      <c r="K19" s="170">
        <v>3000</v>
      </c>
      <c r="L19" s="168">
        <f>E19*J19</f>
        <v>0</v>
      </c>
      <c r="M19" s="168">
        <f>E19*K19</f>
        <v>0</v>
      </c>
      <c r="N19" s="170">
        <v>300</v>
      </c>
      <c r="O19" s="170">
        <v>3000</v>
      </c>
      <c r="P19" s="168">
        <f>E19*N19</f>
        <v>0</v>
      </c>
      <c r="Q19" s="168">
        <f>O19*E19</f>
        <v>0</v>
      </c>
      <c r="R19" s="170">
        <v>300</v>
      </c>
      <c r="S19" s="170">
        <v>3000</v>
      </c>
      <c r="T19" s="168">
        <f>R19*E19</f>
        <v>0</v>
      </c>
      <c r="U19" s="168">
        <f>S19*E19</f>
        <v>0</v>
      </c>
      <c r="V19" s="170">
        <v>300</v>
      </c>
      <c r="W19" s="170">
        <v>3000</v>
      </c>
      <c r="X19" s="168">
        <f>E19*V19</f>
        <v>0</v>
      </c>
      <c r="Y19" s="168">
        <f>W19*E19</f>
        <v>0</v>
      </c>
      <c r="Z19" s="170">
        <f>J19+N19+R19+V19</f>
        <v>1200</v>
      </c>
      <c r="AA19" s="170">
        <f>K19+O19+S19+W19</f>
        <v>12000</v>
      </c>
      <c r="AB19" s="168">
        <f>E19*Z19</f>
        <v>0</v>
      </c>
      <c r="AC19" s="169">
        <f>I19+M19+Q19+U19</f>
        <v>0</v>
      </c>
      <c r="AD19" s="142"/>
    </row>
    <row r="20" spans="1:32" s="18" customFormat="1" ht="11.25">
      <c r="A20" s="65"/>
      <c r="B20" s="15" t="s">
        <v>6</v>
      </c>
      <c r="C20" s="21" t="s">
        <v>7</v>
      </c>
      <c r="D20" s="16"/>
      <c r="E20" s="158"/>
      <c r="F20" s="59"/>
      <c r="G20" s="60"/>
      <c r="H20" s="60"/>
      <c r="I20" s="60"/>
      <c r="J20" s="59"/>
      <c r="K20" s="60"/>
      <c r="L20" s="60"/>
      <c r="M20" s="60"/>
      <c r="N20" s="59"/>
      <c r="O20" s="60"/>
      <c r="P20" s="60"/>
      <c r="Q20" s="60"/>
      <c r="R20" s="59"/>
      <c r="S20" s="60"/>
      <c r="T20" s="60"/>
      <c r="U20" s="60"/>
      <c r="V20" s="59"/>
      <c r="W20" s="60"/>
      <c r="X20" s="60"/>
      <c r="Y20" s="60"/>
      <c r="Z20" s="59"/>
      <c r="AA20" s="60"/>
      <c r="AB20" s="60"/>
      <c r="AC20" s="102"/>
      <c r="AF20" s="105"/>
    </row>
    <row r="21" spans="1:32" ht="22.5">
      <c r="A21" s="218">
        <v>8</v>
      </c>
      <c r="B21" s="219" t="s">
        <v>9</v>
      </c>
      <c r="C21" s="22" t="s">
        <v>8</v>
      </c>
      <c r="D21" s="220" t="s">
        <v>50</v>
      </c>
      <c r="E21" s="189"/>
      <c r="F21" s="189"/>
      <c r="G21" s="189"/>
      <c r="H21" s="197">
        <f>'Anexa 2B-TR.I'!M20</f>
        <v>0</v>
      </c>
      <c r="I21" s="210">
        <f>'Anexa 2B-TR.I'!M37</f>
        <v>0</v>
      </c>
      <c r="J21" s="189"/>
      <c r="K21" s="189"/>
      <c r="L21" s="197">
        <f>'Anexa 2B_TR.II-VII'!M20</f>
        <v>0</v>
      </c>
      <c r="M21" s="210">
        <f>'Anexa 2B_TR.II-VII'!M37</f>
        <v>0</v>
      </c>
      <c r="N21" s="189"/>
      <c r="O21" s="189"/>
      <c r="P21" s="197">
        <f>L21</f>
        <v>0</v>
      </c>
      <c r="Q21" s="197">
        <f>M21</f>
        <v>0</v>
      </c>
      <c r="R21" s="189"/>
      <c r="S21" s="189"/>
      <c r="T21" s="197">
        <f>L21</f>
        <v>0</v>
      </c>
      <c r="U21" s="197">
        <f>M21</f>
        <v>0</v>
      </c>
      <c r="V21" s="189"/>
      <c r="W21" s="189"/>
      <c r="X21" s="197">
        <f>'Anexa 2B-TR.VIII'!M20</f>
        <v>0</v>
      </c>
      <c r="Y21" s="210">
        <f>'Anexa 2B-TR.VIII'!M37</f>
        <v>0</v>
      </c>
      <c r="Z21" s="189"/>
      <c r="AA21" s="189"/>
      <c r="AB21" s="197">
        <f>H21+L21+P21+T21+X21</f>
        <v>0</v>
      </c>
      <c r="AC21" s="205">
        <f>I21+M21+Q21+U21+Y21</f>
        <v>0</v>
      </c>
      <c r="AF21" s="104"/>
    </row>
    <row r="22" spans="1:32" ht="33.75">
      <c r="A22" s="218"/>
      <c r="B22" s="219"/>
      <c r="C22" s="22" t="s">
        <v>11</v>
      </c>
      <c r="D22" s="221"/>
      <c r="E22" s="190"/>
      <c r="F22" s="190"/>
      <c r="G22" s="190"/>
      <c r="H22" s="198"/>
      <c r="I22" s="211"/>
      <c r="J22" s="190"/>
      <c r="K22" s="190"/>
      <c r="L22" s="198"/>
      <c r="M22" s="211"/>
      <c r="N22" s="190"/>
      <c r="O22" s="190"/>
      <c r="P22" s="198"/>
      <c r="Q22" s="198"/>
      <c r="R22" s="190"/>
      <c r="S22" s="190"/>
      <c r="T22" s="198"/>
      <c r="U22" s="198"/>
      <c r="V22" s="190"/>
      <c r="W22" s="190"/>
      <c r="X22" s="198"/>
      <c r="Y22" s="211"/>
      <c r="Z22" s="190"/>
      <c r="AA22" s="190"/>
      <c r="AB22" s="198"/>
      <c r="AC22" s="206"/>
      <c r="AF22" s="104"/>
    </row>
    <row r="23" spans="1:32" ht="15" customHeight="1">
      <c r="A23" s="218"/>
      <c r="B23" s="219"/>
      <c r="C23" s="22" t="s">
        <v>12</v>
      </c>
      <c r="D23" s="221"/>
      <c r="E23" s="190"/>
      <c r="F23" s="190"/>
      <c r="G23" s="190"/>
      <c r="H23" s="198"/>
      <c r="I23" s="211"/>
      <c r="J23" s="190"/>
      <c r="K23" s="190"/>
      <c r="L23" s="198"/>
      <c r="M23" s="211"/>
      <c r="N23" s="190"/>
      <c r="O23" s="190"/>
      <c r="P23" s="198"/>
      <c r="Q23" s="198"/>
      <c r="R23" s="190"/>
      <c r="S23" s="190"/>
      <c r="T23" s="198"/>
      <c r="U23" s="198"/>
      <c r="V23" s="190"/>
      <c r="W23" s="190"/>
      <c r="X23" s="198"/>
      <c r="Y23" s="211"/>
      <c r="Z23" s="190"/>
      <c r="AA23" s="190"/>
      <c r="AB23" s="198"/>
      <c r="AC23" s="206"/>
      <c r="AF23" s="104"/>
    </row>
    <row r="24" spans="1:32" ht="22.5">
      <c r="A24" s="218"/>
      <c r="B24" s="219"/>
      <c r="C24" s="22" t="s">
        <v>10</v>
      </c>
      <c r="D24" s="222"/>
      <c r="E24" s="191"/>
      <c r="F24" s="191"/>
      <c r="G24" s="191"/>
      <c r="H24" s="199"/>
      <c r="I24" s="212"/>
      <c r="J24" s="191"/>
      <c r="K24" s="191"/>
      <c r="L24" s="199"/>
      <c r="M24" s="212"/>
      <c r="N24" s="191"/>
      <c r="O24" s="191"/>
      <c r="P24" s="199"/>
      <c r="Q24" s="199"/>
      <c r="R24" s="191"/>
      <c r="S24" s="191"/>
      <c r="T24" s="199"/>
      <c r="U24" s="199"/>
      <c r="V24" s="191"/>
      <c r="W24" s="191"/>
      <c r="X24" s="199"/>
      <c r="Y24" s="212"/>
      <c r="Z24" s="191"/>
      <c r="AA24" s="191"/>
      <c r="AB24" s="199"/>
      <c r="AC24" s="207"/>
      <c r="AF24" s="104"/>
    </row>
    <row r="25" spans="1:32" ht="11.25">
      <c r="A25" s="66">
        <v>9</v>
      </c>
      <c r="B25" s="13">
        <v>102.6</v>
      </c>
      <c r="C25" s="23" t="s">
        <v>13</v>
      </c>
      <c r="D25" s="12" t="s">
        <v>14</v>
      </c>
      <c r="E25" s="162"/>
      <c r="F25" s="127">
        <f>1*61*24</f>
        <v>1464</v>
      </c>
      <c r="G25" s="61">
        <f>6*61*24</f>
        <v>8784</v>
      </c>
      <c r="H25" s="61">
        <f>E25*F25</f>
        <v>0</v>
      </c>
      <c r="I25" s="61">
        <f>G25*E25</f>
        <v>0</v>
      </c>
      <c r="J25" s="127">
        <f>1*151*24</f>
        <v>3624</v>
      </c>
      <c r="K25" s="61">
        <f>6*151*24</f>
        <v>21744</v>
      </c>
      <c r="L25" s="61">
        <f>J25*E25</f>
        <v>0</v>
      </c>
      <c r="M25" s="61">
        <f>K25*E25</f>
        <v>0</v>
      </c>
      <c r="N25" s="127">
        <f>J25</f>
        <v>3624</v>
      </c>
      <c r="O25" s="61">
        <f>6*151*24</f>
        <v>21744</v>
      </c>
      <c r="P25" s="61">
        <f>N25*E25</f>
        <v>0</v>
      </c>
      <c r="Q25" s="61">
        <f>O25*E25</f>
        <v>0</v>
      </c>
      <c r="R25" s="127">
        <f>J25</f>
        <v>3624</v>
      </c>
      <c r="S25" s="61">
        <f>6*151*24</f>
        <v>21744</v>
      </c>
      <c r="T25" s="61">
        <f>R25*E25</f>
        <v>0</v>
      </c>
      <c r="U25" s="61">
        <f>S25*E25</f>
        <v>0</v>
      </c>
      <c r="V25" s="127">
        <f>1*91*24</f>
        <v>2184</v>
      </c>
      <c r="W25" s="61">
        <f>6*91*24</f>
        <v>13104</v>
      </c>
      <c r="X25" s="61">
        <f>V25*E25</f>
        <v>0</v>
      </c>
      <c r="Y25" s="61">
        <f>W25*E25</f>
        <v>0</v>
      </c>
      <c r="Z25" s="61">
        <f>V25+R25+N25+J25+F25</f>
        <v>14520</v>
      </c>
      <c r="AA25" s="61">
        <f>W25+S25+O25+K25+G25</f>
        <v>87120</v>
      </c>
      <c r="AB25" s="61">
        <f>X25+T25+P25+L25+H25</f>
        <v>0</v>
      </c>
      <c r="AC25" s="176">
        <f>Y25+U25+Q25+M25+I25</f>
        <v>0</v>
      </c>
      <c r="AF25" s="104"/>
    </row>
    <row r="26" spans="1:32" ht="33" customHeight="1">
      <c r="A26" s="66">
        <v>10</v>
      </c>
      <c r="B26" s="13"/>
      <c r="C26" s="69" t="s">
        <v>51</v>
      </c>
      <c r="D26" s="12" t="s">
        <v>86</v>
      </c>
      <c r="E26" s="127"/>
      <c r="F26" s="127"/>
      <c r="G26" s="61"/>
      <c r="H26" s="61">
        <f>'ANEXA 2C-dislocare '!N16</f>
        <v>0</v>
      </c>
      <c r="I26" s="61">
        <f>'ANEXA 2C-dislocare '!O16</f>
        <v>0</v>
      </c>
      <c r="J26" s="127"/>
      <c r="K26" s="61"/>
      <c r="L26" s="61">
        <f>'ANEXA 2C-dislocare '!N24</f>
        <v>0</v>
      </c>
      <c r="M26" s="61">
        <f>'ANEXA 2C-dislocare '!O24</f>
        <v>0</v>
      </c>
      <c r="N26" s="127"/>
      <c r="O26" s="61"/>
      <c r="P26" s="61">
        <f>L26</f>
        <v>0</v>
      </c>
      <c r="Q26" s="61">
        <f>M26</f>
        <v>0</v>
      </c>
      <c r="R26" s="127"/>
      <c r="S26" s="61"/>
      <c r="T26" s="61">
        <f>L26</f>
        <v>0</v>
      </c>
      <c r="U26" s="61">
        <f>M26</f>
        <v>0</v>
      </c>
      <c r="V26" s="127"/>
      <c r="W26" s="61"/>
      <c r="X26" s="61">
        <f>'ANEXA 2C-dislocare '!N16</f>
        <v>0</v>
      </c>
      <c r="Y26" s="61">
        <f>'ANEXA 2C-dislocare '!O16</f>
        <v>0</v>
      </c>
      <c r="Z26" s="127"/>
      <c r="AA26" s="61"/>
      <c r="AB26" s="61">
        <f>H26+L26+P26+T26+X26</f>
        <v>0</v>
      </c>
      <c r="AC26" s="176">
        <f>I26+M26+Q26+U26+Y26</f>
        <v>0</v>
      </c>
      <c r="AF26" s="104"/>
    </row>
    <row r="27" spans="1:32" s="17" customFormat="1" ht="15.75">
      <c r="A27" s="177"/>
      <c r="B27" s="185" t="s">
        <v>135</v>
      </c>
      <c r="C27" s="179"/>
      <c r="D27" s="180"/>
      <c r="E27" s="181"/>
      <c r="F27" s="181"/>
      <c r="G27" s="182"/>
      <c r="H27" s="183">
        <f>SUM(H10:H26)</f>
        <v>0</v>
      </c>
      <c r="I27" s="183">
        <f>SUM(I10:I26)</f>
        <v>0</v>
      </c>
      <c r="J27" s="181"/>
      <c r="K27" s="182"/>
      <c r="L27" s="183">
        <f>SUM(L10:L26)</f>
        <v>0</v>
      </c>
      <c r="M27" s="183">
        <f>SUM(M10:M26)</f>
        <v>0</v>
      </c>
      <c r="N27" s="181"/>
      <c r="O27" s="182"/>
      <c r="P27" s="183">
        <f>SUM(P10:P26)</f>
        <v>0</v>
      </c>
      <c r="Q27" s="183">
        <f>SUM(Q10:Q26)</f>
        <v>0</v>
      </c>
      <c r="R27" s="181"/>
      <c r="S27" s="182"/>
      <c r="T27" s="183">
        <f>SUM(T10:T26)</f>
        <v>0</v>
      </c>
      <c r="U27" s="183">
        <f>SUM(U10:U26)</f>
        <v>0</v>
      </c>
      <c r="V27" s="181"/>
      <c r="W27" s="182"/>
      <c r="X27" s="183">
        <f>SUM(X10:X26)</f>
        <v>0</v>
      </c>
      <c r="Y27" s="183">
        <f>SUM(Y10:Y26)</f>
        <v>0</v>
      </c>
      <c r="Z27" s="181"/>
      <c r="AA27" s="182"/>
      <c r="AB27" s="183">
        <f>SUM(AB12:AB26)</f>
        <v>0</v>
      </c>
      <c r="AC27" s="184">
        <f>SUM(AC12:AC26)</f>
        <v>0</v>
      </c>
      <c r="AF27" s="106"/>
    </row>
    <row r="28" spans="1:32" s="17" customFormat="1" ht="16.5" thickBot="1">
      <c r="A28" s="67"/>
      <c r="B28" s="178" t="s">
        <v>136</v>
      </c>
      <c r="C28" s="165"/>
      <c r="D28" s="68"/>
      <c r="E28" s="128"/>
      <c r="F28" s="128"/>
      <c r="G28" s="129"/>
      <c r="H28" s="186">
        <f>H27*1.19</f>
        <v>0</v>
      </c>
      <c r="I28" s="186">
        <f>I27*1.19</f>
        <v>0</v>
      </c>
      <c r="J28" s="187"/>
      <c r="K28" s="188"/>
      <c r="L28" s="186">
        <f>L27*1.19</f>
        <v>0</v>
      </c>
      <c r="M28" s="186">
        <f>M27*1.19</f>
        <v>0</v>
      </c>
      <c r="N28" s="187"/>
      <c r="O28" s="188"/>
      <c r="P28" s="186">
        <f>P27*1.19</f>
        <v>0</v>
      </c>
      <c r="Q28" s="186">
        <f>Q27*1.19</f>
        <v>0</v>
      </c>
      <c r="R28" s="187"/>
      <c r="S28" s="188"/>
      <c r="T28" s="186">
        <f>T27*1.19</f>
        <v>0</v>
      </c>
      <c r="U28" s="186">
        <f>U27*1.19</f>
        <v>0</v>
      </c>
      <c r="V28" s="187"/>
      <c r="W28" s="188"/>
      <c r="X28" s="186">
        <f>X27*1.19</f>
        <v>0</v>
      </c>
      <c r="Y28" s="186">
        <f>Y27*1.19</f>
        <v>0</v>
      </c>
      <c r="Z28" s="187"/>
      <c r="AA28" s="188"/>
      <c r="AB28" s="186">
        <f>AB27*1.19</f>
        <v>0</v>
      </c>
      <c r="AC28" s="186">
        <f>AC27*1.19</f>
        <v>0</v>
      </c>
      <c r="AF28" s="106"/>
    </row>
    <row r="29" spans="1:32" s="17" customFormat="1" ht="15.75">
      <c r="A29" s="171"/>
      <c r="B29" s="172"/>
      <c r="C29" s="172"/>
      <c r="D29" s="171"/>
      <c r="E29" s="173"/>
      <c r="F29" s="173"/>
      <c r="G29" s="174"/>
      <c r="H29" s="175"/>
      <c r="I29" s="175"/>
      <c r="J29" s="173"/>
      <c r="K29" s="174"/>
      <c r="L29" s="175"/>
      <c r="M29" s="175"/>
      <c r="N29" s="173"/>
      <c r="O29" s="174"/>
      <c r="P29" s="175"/>
      <c r="Q29" s="175"/>
      <c r="R29" s="173"/>
      <c r="S29" s="174"/>
      <c r="T29" s="175"/>
      <c r="U29" s="175"/>
      <c r="V29" s="173"/>
      <c r="W29" s="174"/>
      <c r="X29" s="175"/>
      <c r="Y29" s="175"/>
      <c r="Z29" s="173"/>
      <c r="AA29" s="174"/>
      <c r="AB29" s="175"/>
      <c r="AC29" s="175"/>
      <c r="AF29" s="106"/>
    </row>
    <row r="30" spans="1:32" s="17" customFormat="1" ht="15.75">
      <c r="A30" s="171"/>
      <c r="B30" s="172"/>
      <c r="C30" s="156"/>
      <c r="D30" s="26"/>
      <c r="E30" s="26"/>
      <c r="F30" s="111"/>
      <c r="G30" s="26"/>
      <c r="H30" s="156"/>
      <c r="I30" s="148"/>
      <c r="J30"/>
      <c r="K30" s="26"/>
      <c r="L30" s="111"/>
      <c r="M30" s="111"/>
      <c r="N30" s="26"/>
      <c r="O30" s="111"/>
      <c r="P30" s="156"/>
      <c r="Q30"/>
      <c r="R30" s="111"/>
      <c r="S30" s="1"/>
      <c r="T30" s="110"/>
      <c r="U30" s="111"/>
      <c r="V30" s="167"/>
      <c r="W30" s="174"/>
      <c r="X30" s="175"/>
      <c r="Y30" s="175"/>
      <c r="Z30" s="173"/>
      <c r="AA30" s="174"/>
      <c r="AB30" s="175"/>
      <c r="AC30" s="175"/>
      <c r="AF30" s="106"/>
    </row>
    <row r="31" spans="3:22" ht="15">
      <c r="C31" s="156"/>
      <c r="D31" s="26"/>
      <c r="E31" s="26"/>
      <c r="F31" s="31"/>
      <c r="G31" s="26"/>
      <c r="H31" s="153"/>
      <c r="I31" s="148"/>
      <c r="J31"/>
      <c r="K31" s="26"/>
      <c r="L31" s="31"/>
      <c r="M31" s="31"/>
      <c r="N31" s="26"/>
      <c r="O31" s="31"/>
      <c r="P31" s="166"/>
      <c r="Q31" s="153"/>
      <c r="S31" s="108"/>
      <c r="U31" s="31"/>
      <c r="V31" s="167"/>
    </row>
    <row r="33" spans="3:23" ht="11.25">
      <c r="C33" s="1"/>
      <c r="D33" s="1"/>
      <c r="E33" s="1"/>
      <c r="F33" s="1"/>
      <c r="W33" s="111"/>
    </row>
    <row r="34" spans="2:29" ht="16.5" customHeight="1">
      <c r="B34" s="10"/>
      <c r="C34" s="1"/>
      <c r="D34" s="1"/>
      <c r="E34" s="1"/>
      <c r="F34" s="1"/>
      <c r="W34" s="31"/>
      <c r="AB34" s="104"/>
      <c r="AC34" s="104"/>
    </row>
    <row r="35" spans="2:29" ht="15">
      <c r="B35" s="70"/>
      <c r="C35" s="149"/>
      <c r="D35" s="26"/>
      <c r="E35" s="26"/>
      <c r="F35" s="151"/>
      <c r="G35" s="26"/>
      <c r="H35" s="26"/>
      <c r="I35" s="148"/>
      <c r="J35"/>
      <c r="K35" s="26"/>
      <c r="L35" s="152"/>
      <c r="M35" s="153"/>
      <c r="N35" s="26"/>
      <c r="S35" s="154"/>
      <c r="AC35" s="104"/>
    </row>
    <row r="36" ht="11.25">
      <c r="AC36" s="104"/>
    </row>
    <row r="37" spans="1:42" s="111" customFormat="1" ht="15">
      <c r="A37" s="107"/>
      <c r="B37" s="108"/>
      <c r="C37" s="109"/>
      <c r="D37" s="110"/>
      <c r="E37" s="108"/>
      <c r="F37" s="108"/>
      <c r="G37" s="108"/>
      <c r="I37" s="110"/>
      <c r="J37" s="110"/>
      <c r="K37" s="112"/>
      <c r="L37" s="112"/>
      <c r="M37" s="108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/>
      <c r="AC37" s="116"/>
      <c r="AD37" s="95"/>
      <c r="AE37" s="113"/>
      <c r="AF37" s="114"/>
      <c r="AG37" s="114"/>
      <c r="AH37" s="95"/>
      <c r="AI37" s="115"/>
      <c r="AJ37" s="115"/>
      <c r="AK37" s="115"/>
      <c r="AL37" s="115"/>
      <c r="AM37" s="112"/>
      <c r="AN37" s="112"/>
      <c r="AO37" s="112"/>
      <c r="AP37" s="112"/>
    </row>
    <row r="38" spans="1:42" s="111" customFormat="1" ht="15">
      <c r="A38" s="107"/>
      <c r="B38" s="108"/>
      <c r="C38" s="109"/>
      <c r="D38" s="108"/>
      <c r="E38" s="108"/>
      <c r="F38" s="108"/>
      <c r="G38" s="108"/>
      <c r="I38" s="110"/>
      <c r="J38" s="110"/>
      <c r="K38" s="112"/>
      <c r="L38" s="112"/>
      <c r="M38" s="108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/>
      <c r="AC38" s="116"/>
      <c r="AD38" s="95"/>
      <c r="AE38" s="113"/>
      <c r="AF38" s="114"/>
      <c r="AG38" s="114"/>
      <c r="AH38" s="95"/>
      <c r="AI38" s="115"/>
      <c r="AJ38" s="115"/>
      <c r="AK38" s="115"/>
      <c r="AL38" s="115"/>
      <c r="AM38" s="112"/>
      <c r="AN38" s="112"/>
      <c r="AO38" s="112"/>
      <c r="AP38" s="112"/>
    </row>
    <row r="39" ht="11.25">
      <c r="I39" s="104"/>
    </row>
    <row r="40" spans="9:29" ht="11.25">
      <c r="I40" s="4"/>
      <c r="AC40" s="104"/>
    </row>
    <row r="41" spans="9:29" ht="11.25">
      <c r="I41" s="4"/>
      <c r="AC41" s="104"/>
    </row>
    <row r="42" ht="11.25">
      <c r="I42" s="4"/>
    </row>
    <row r="43" ht="11.25">
      <c r="I43" s="130"/>
    </row>
    <row r="44" ht="11.25">
      <c r="I44" s="4"/>
    </row>
  </sheetData>
  <sheetProtection/>
  <mergeCells count="57">
    <mergeCell ref="X21:X24"/>
    <mergeCell ref="Y21:Y24"/>
    <mergeCell ref="P9:Q9"/>
    <mergeCell ref="N21:N24"/>
    <mergeCell ref="O21:O24"/>
    <mergeCell ref="P21:P24"/>
    <mergeCell ref="Q21:Q24"/>
    <mergeCell ref="R9:S9"/>
    <mergeCell ref="N9:O9"/>
    <mergeCell ref="R21:R24"/>
    <mergeCell ref="A1:C1"/>
    <mergeCell ref="A2:C2"/>
    <mergeCell ref="A6:I6"/>
    <mergeCell ref="A8:A9"/>
    <mergeCell ref="B8:B9"/>
    <mergeCell ref="F8:I8"/>
    <mergeCell ref="C8:C9"/>
    <mergeCell ref="F9:G9"/>
    <mergeCell ref="H9:I9"/>
    <mergeCell ref="D8:D9"/>
    <mergeCell ref="A13:A19"/>
    <mergeCell ref="B14:B16"/>
    <mergeCell ref="J9:K9"/>
    <mergeCell ref="E8:E9"/>
    <mergeCell ref="M21:M24"/>
    <mergeCell ref="A21:A24"/>
    <mergeCell ref="B21:B24"/>
    <mergeCell ref="D21:D24"/>
    <mergeCell ref="E21:E24"/>
    <mergeCell ref="F21:F24"/>
    <mergeCell ref="N8:Q8"/>
    <mergeCell ref="G21:G24"/>
    <mergeCell ref="L21:L24"/>
    <mergeCell ref="K21:K24"/>
    <mergeCell ref="J21:J24"/>
    <mergeCell ref="I21:I24"/>
    <mergeCell ref="H21:H24"/>
    <mergeCell ref="V21:V24"/>
    <mergeCell ref="B17:B19"/>
    <mergeCell ref="AC21:AC24"/>
    <mergeCell ref="Z8:AC8"/>
    <mergeCell ref="Z9:AA9"/>
    <mergeCell ref="AB9:AC9"/>
    <mergeCell ref="Z21:Z24"/>
    <mergeCell ref="L9:M9"/>
    <mergeCell ref="J8:M8"/>
    <mergeCell ref="S21:S24"/>
    <mergeCell ref="W21:W24"/>
    <mergeCell ref="R8:U8"/>
    <mergeCell ref="T9:U9"/>
    <mergeCell ref="T21:T24"/>
    <mergeCell ref="U21:U24"/>
    <mergeCell ref="AB21:AB24"/>
    <mergeCell ref="AA21:AA24"/>
    <mergeCell ref="V8:Y8"/>
    <mergeCell ref="V9:W9"/>
    <mergeCell ref="X9:Y9"/>
  </mergeCells>
  <printOptions horizontalCentered="1"/>
  <pageMargins left="0.25" right="0.25" top="0.61" bottom="0.44" header="0.35" footer="0.19"/>
  <pageSetup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9"/>
  <sheetViews>
    <sheetView view="pageBreakPreview" zoomScale="80" zoomScaleSheetLayoutView="80" zoomScalePageLayoutView="0" workbookViewId="0" topLeftCell="A1">
      <selection activeCell="B43" sqref="B43:V44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22.57421875" style="0" customWidth="1"/>
    <col min="4" max="4" width="4.8515625" style="0" customWidth="1"/>
    <col min="5" max="5" width="5.8515625" style="0" customWidth="1"/>
    <col min="6" max="6" width="6.8515625" style="0" customWidth="1"/>
    <col min="7" max="7" width="5.140625" style="0" customWidth="1"/>
    <col min="8" max="8" width="5.421875" style="0" customWidth="1"/>
    <col min="9" max="9" width="5.7109375" style="0" customWidth="1"/>
    <col min="10" max="10" width="5.57421875" style="0" customWidth="1"/>
    <col min="11" max="11" width="5.7109375" style="0" customWidth="1"/>
    <col min="12" max="21" width="6.57421875" style="0" customWidth="1"/>
    <col min="22" max="23" width="8.8515625" style="0" customWidth="1"/>
  </cols>
  <sheetData>
    <row r="1" spans="2:21" ht="12.75">
      <c r="B1" s="223" t="s">
        <v>61</v>
      </c>
      <c r="C1" s="223"/>
      <c r="D1" s="223"/>
      <c r="U1" s="84"/>
    </row>
    <row r="2" spans="2:21" ht="12.75">
      <c r="B2" s="223" t="s">
        <v>125</v>
      </c>
      <c r="C2" s="223"/>
      <c r="D2" s="223"/>
      <c r="U2" s="84"/>
    </row>
    <row r="3" spans="2:21" ht="12.75">
      <c r="B3" s="19"/>
      <c r="U3" s="84"/>
    </row>
    <row r="4" spans="23:24" ht="12.75">
      <c r="W4" s="74"/>
      <c r="X4" s="72"/>
    </row>
    <row r="6" spans="2:21" ht="15.75">
      <c r="B6" s="24" t="s">
        <v>132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ht="12.75">
      <c r="Z7" s="95"/>
    </row>
    <row r="8" ht="13.5" thickBot="1"/>
    <row r="9" spans="2:23" s="30" customFormat="1" ht="22.5" customHeight="1">
      <c r="B9" s="234" t="s">
        <v>15</v>
      </c>
      <c r="C9" s="229" t="s">
        <v>16</v>
      </c>
      <c r="D9" s="231" t="s">
        <v>126</v>
      </c>
      <c r="E9" s="231"/>
      <c r="F9" s="231"/>
      <c r="G9" s="231" t="s">
        <v>127</v>
      </c>
      <c r="H9" s="231"/>
      <c r="I9" s="231"/>
      <c r="J9" s="231" t="s">
        <v>128</v>
      </c>
      <c r="K9" s="231"/>
      <c r="L9" s="231"/>
      <c r="M9" s="231" t="s">
        <v>129</v>
      </c>
      <c r="N9" s="231"/>
      <c r="O9" s="231"/>
      <c r="P9" s="231" t="s">
        <v>130</v>
      </c>
      <c r="Q9" s="231"/>
      <c r="R9" s="231"/>
      <c r="S9" s="231" t="s">
        <v>131</v>
      </c>
      <c r="T9" s="231"/>
      <c r="U9" s="231"/>
      <c r="V9" s="229" t="s">
        <v>17</v>
      </c>
      <c r="W9" s="232" t="s">
        <v>18</v>
      </c>
    </row>
    <row r="10" spans="2:23" s="33" customFormat="1" ht="24.75" customHeight="1">
      <c r="B10" s="235"/>
      <c r="C10" s="230"/>
      <c r="D10" s="96" t="s">
        <v>34</v>
      </c>
      <c r="E10" s="96" t="s">
        <v>35</v>
      </c>
      <c r="F10" s="96" t="s">
        <v>36</v>
      </c>
      <c r="G10" s="96" t="s">
        <v>34</v>
      </c>
      <c r="H10" s="96" t="s">
        <v>35</v>
      </c>
      <c r="I10" s="96" t="s">
        <v>36</v>
      </c>
      <c r="J10" s="96" t="s">
        <v>34</v>
      </c>
      <c r="K10" s="96" t="s">
        <v>35</v>
      </c>
      <c r="L10" s="96" t="s">
        <v>36</v>
      </c>
      <c r="M10" s="96" t="s">
        <v>34</v>
      </c>
      <c r="N10" s="96" t="s">
        <v>35</v>
      </c>
      <c r="O10" s="96" t="s">
        <v>36</v>
      </c>
      <c r="P10" s="96" t="s">
        <v>34</v>
      </c>
      <c r="Q10" s="96" t="s">
        <v>35</v>
      </c>
      <c r="R10" s="96" t="s">
        <v>36</v>
      </c>
      <c r="S10" s="96" t="s">
        <v>34</v>
      </c>
      <c r="T10" s="96" t="s">
        <v>35</v>
      </c>
      <c r="U10" s="96" t="s">
        <v>36</v>
      </c>
      <c r="V10" s="230"/>
      <c r="W10" s="233"/>
    </row>
    <row r="11" spans="2:26" s="30" customFormat="1" ht="21.75" customHeight="1">
      <c r="B11" s="91">
        <v>1</v>
      </c>
      <c r="C11" s="93" t="s">
        <v>78</v>
      </c>
      <c r="D11" s="75">
        <v>1</v>
      </c>
      <c r="E11" s="75">
        <v>3</v>
      </c>
      <c r="F11" s="75">
        <v>8</v>
      </c>
      <c r="G11" s="75">
        <v>1</v>
      </c>
      <c r="H11" s="75">
        <v>3</v>
      </c>
      <c r="I11" s="75">
        <v>8</v>
      </c>
      <c r="J11" s="75">
        <v>1</v>
      </c>
      <c r="K11" s="75">
        <v>3</v>
      </c>
      <c r="L11" s="75">
        <v>8</v>
      </c>
      <c r="M11" s="75">
        <v>1</v>
      </c>
      <c r="N11" s="75">
        <v>3</v>
      </c>
      <c r="O11" s="75">
        <v>8</v>
      </c>
      <c r="P11" s="75">
        <v>1</v>
      </c>
      <c r="Q11" s="75">
        <v>3</v>
      </c>
      <c r="R11" s="75">
        <v>8</v>
      </c>
      <c r="S11" s="75">
        <v>1</v>
      </c>
      <c r="T11" s="75">
        <v>3</v>
      </c>
      <c r="U11" s="75">
        <v>8</v>
      </c>
      <c r="V11" s="98">
        <f>D11+G11+J11+M11+P11+S11</f>
        <v>6</v>
      </c>
      <c r="W11" s="99">
        <f>D11*E11*F11+G11*H11*I11+J11*K11*L11+M11*N11*O11+P11*Q11*R11+S11*T11*U11</f>
        <v>144</v>
      </c>
      <c r="Z11" s="94"/>
    </row>
    <row r="12" spans="2:23" s="30" customFormat="1" ht="22.5">
      <c r="B12" s="56">
        <v>2</v>
      </c>
      <c r="C12" s="135" t="s">
        <v>32</v>
      </c>
      <c r="D12" s="75">
        <v>1</v>
      </c>
      <c r="E12" s="75">
        <v>3</v>
      </c>
      <c r="F12" s="75">
        <v>8</v>
      </c>
      <c r="G12" s="75">
        <v>1</v>
      </c>
      <c r="H12" s="75">
        <v>3</v>
      </c>
      <c r="I12" s="75">
        <v>8</v>
      </c>
      <c r="J12" s="75">
        <v>1</v>
      </c>
      <c r="K12" s="75">
        <v>3</v>
      </c>
      <c r="L12" s="75">
        <v>8</v>
      </c>
      <c r="M12" s="75">
        <v>1</v>
      </c>
      <c r="N12" s="75">
        <v>3</v>
      </c>
      <c r="O12" s="75">
        <v>8</v>
      </c>
      <c r="P12" s="75">
        <v>1</v>
      </c>
      <c r="Q12" s="75">
        <v>3</v>
      </c>
      <c r="R12" s="75">
        <v>8</v>
      </c>
      <c r="S12" s="75">
        <v>1</v>
      </c>
      <c r="T12" s="75">
        <v>3</v>
      </c>
      <c r="U12" s="75">
        <v>8</v>
      </c>
      <c r="V12" s="98">
        <f aca="true" t="shared" si="0" ref="V12:V21">D12+G12+J12+M12+P12+S12</f>
        <v>6</v>
      </c>
      <c r="W12" s="99">
        <f aca="true" t="shared" si="1" ref="W12:W21">D12*E12*F12+G12*H12*I12+J12*K12*L12+M12*N12*O12+P12*Q12*R12+S12*T12*U12</f>
        <v>144</v>
      </c>
    </row>
    <row r="13" spans="2:23" s="30" customFormat="1" ht="23.25" customHeight="1">
      <c r="B13" s="56">
        <v>3</v>
      </c>
      <c r="C13" s="135" t="s">
        <v>97</v>
      </c>
      <c r="D13" s="75">
        <v>4</v>
      </c>
      <c r="E13" s="75">
        <v>3</v>
      </c>
      <c r="F13" s="75">
        <v>8</v>
      </c>
      <c r="G13" s="75">
        <v>2</v>
      </c>
      <c r="H13" s="75">
        <v>3</v>
      </c>
      <c r="I13" s="75">
        <v>8</v>
      </c>
      <c r="J13" s="75">
        <v>2</v>
      </c>
      <c r="K13" s="75">
        <v>3</v>
      </c>
      <c r="L13" s="75">
        <v>8</v>
      </c>
      <c r="M13" s="75">
        <v>2</v>
      </c>
      <c r="N13" s="75">
        <v>3</v>
      </c>
      <c r="O13" s="75">
        <v>8</v>
      </c>
      <c r="P13" s="75">
        <v>2</v>
      </c>
      <c r="Q13" s="75">
        <v>3</v>
      </c>
      <c r="R13" s="75">
        <v>8</v>
      </c>
      <c r="S13" s="75">
        <v>2</v>
      </c>
      <c r="T13" s="75">
        <v>3</v>
      </c>
      <c r="U13" s="75">
        <v>8</v>
      </c>
      <c r="V13" s="98">
        <f t="shared" si="0"/>
        <v>14</v>
      </c>
      <c r="W13" s="99">
        <f t="shared" si="1"/>
        <v>336</v>
      </c>
    </row>
    <row r="14" spans="2:23" s="30" customFormat="1" ht="21" customHeight="1">
      <c r="B14" s="91">
        <v>4</v>
      </c>
      <c r="C14" s="135" t="s">
        <v>113</v>
      </c>
      <c r="D14" s="75">
        <v>1</v>
      </c>
      <c r="E14" s="75">
        <v>2</v>
      </c>
      <c r="F14" s="75">
        <v>8</v>
      </c>
      <c r="G14" s="75">
        <v>1</v>
      </c>
      <c r="H14" s="75">
        <v>2</v>
      </c>
      <c r="I14" s="75">
        <v>8</v>
      </c>
      <c r="J14" s="75">
        <v>1</v>
      </c>
      <c r="K14" s="75">
        <v>2</v>
      </c>
      <c r="L14" s="75">
        <v>8</v>
      </c>
      <c r="M14" s="75">
        <v>1</v>
      </c>
      <c r="N14" s="75">
        <v>2</v>
      </c>
      <c r="O14" s="75">
        <v>8</v>
      </c>
      <c r="P14" s="75">
        <v>1</v>
      </c>
      <c r="Q14" s="75">
        <v>2</v>
      </c>
      <c r="R14" s="75">
        <v>8</v>
      </c>
      <c r="S14" s="75">
        <v>1</v>
      </c>
      <c r="T14" s="75">
        <v>2</v>
      </c>
      <c r="U14" s="75">
        <v>8</v>
      </c>
      <c r="V14" s="98">
        <f t="shared" si="0"/>
        <v>6</v>
      </c>
      <c r="W14" s="99">
        <f t="shared" si="1"/>
        <v>96</v>
      </c>
    </row>
    <row r="15" spans="2:23" s="30" customFormat="1" ht="12.75">
      <c r="B15" s="56">
        <v>5</v>
      </c>
      <c r="C15" s="135" t="s">
        <v>30</v>
      </c>
      <c r="D15" s="75">
        <v>1</v>
      </c>
      <c r="E15" s="75">
        <v>3</v>
      </c>
      <c r="F15" s="75">
        <v>8</v>
      </c>
      <c r="G15" s="75">
        <v>1</v>
      </c>
      <c r="H15" s="75">
        <v>3</v>
      </c>
      <c r="I15" s="75">
        <v>8</v>
      </c>
      <c r="J15" s="75">
        <v>1</v>
      </c>
      <c r="K15" s="75">
        <v>3</v>
      </c>
      <c r="L15" s="75">
        <v>8</v>
      </c>
      <c r="M15" s="75">
        <v>1</v>
      </c>
      <c r="N15" s="75">
        <v>3</v>
      </c>
      <c r="O15" s="75">
        <v>8</v>
      </c>
      <c r="P15" s="75">
        <v>1</v>
      </c>
      <c r="Q15" s="75">
        <v>3</v>
      </c>
      <c r="R15" s="75">
        <v>8</v>
      </c>
      <c r="S15" s="75">
        <v>1</v>
      </c>
      <c r="T15" s="75">
        <v>3</v>
      </c>
      <c r="U15" s="75">
        <v>8</v>
      </c>
      <c r="V15" s="98">
        <f t="shared" si="0"/>
        <v>6</v>
      </c>
      <c r="W15" s="99">
        <f t="shared" si="1"/>
        <v>144</v>
      </c>
    </row>
    <row r="16" spans="2:23" s="30" customFormat="1" ht="14.25" customHeight="1">
      <c r="B16" s="56">
        <v>6</v>
      </c>
      <c r="C16" s="135" t="s">
        <v>114</v>
      </c>
      <c r="D16" s="75">
        <v>1</v>
      </c>
      <c r="E16" s="75">
        <v>2</v>
      </c>
      <c r="F16" s="75">
        <v>8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98">
        <f t="shared" si="0"/>
        <v>1</v>
      </c>
      <c r="W16" s="99">
        <f t="shared" si="1"/>
        <v>16</v>
      </c>
    </row>
    <row r="17" spans="2:23" s="30" customFormat="1" ht="12.75">
      <c r="B17" s="91">
        <v>7</v>
      </c>
      <c r="C17" s="135" t="s">
        <v>115</v>
      </c>
      <c r="D17" s="75">
        <v>1</v>
      </c>
      <c r="E17" s="75">
        <v>2</v>
      </c>
      <c r="F17" s="75">
        <v>8</v>
      </c>
      <c r="G17" s="75">
        <v>1</v>
      </c>
      <c r="H17" s="75">
        <v>2</v>
      </c>
      <c r="I17" s="75">
        <v>8</v>
      </c>
      <c r="J17" s="75">
        <v>1</v>
      </c>
      <c r="K17" s="75">
        <v>2</v>
      </c>
      <c r="L17" s="75">
        <v>8</v>
      </c>
      <c r="M17" s="75">
        <v>1</v>
      </c>
      <c r="N17" s="75">
        <v>2</v>
      </c>
      <c r="O17" s="75">
        <v>8</v>
      </c>
      <c r="P17" s="75">
        <v>1</v>
      </c>
      <c r="Q17" s="75">
        <v>2</v>
      </c>
      <c r="R17" s="75">
        <v>8</v>
      </c>
      <c r="S17" s="75">
        <v>1</v>
      </c>
      <c r="T17" s="75">
        <v>2</v>
      </c>
      <c r="U17" s="75">
        <v>8</v>
      </c>
      <c r="V17" s="98">
        <f t="shared" si="0"/>
        <v>6</v>
      </c>
      <c r="W17" s="99">
        <f t="shared" si="1"/>
        <v>96</v>
      </c>
    </row>
    <row r="18" spans="2:23" s="30" customFormat="1" ht="12.75">
      <c r="B18" s="56">
        <v>8</v>
      </c>
      <c r="C18" s="135" t="s">
        <v>31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98">
        <f t="shared" si="0"/>
        <v>0</v>
      </c>
      <c r="W18" s="99">
        <f t="shared" si="1"/>
        <v>0</v>
      </c>
    </row>
    <row r="19" spans="2:23" s="30" customFormat="1" ht="12.75">
      <c r="B19" s="56">
        <v>9</v>
      </c>
      <c r="C19" s="135" t="s">
        <v>116</v>
      </c>
      <c r="D19" s="75">
        <v>1</v>
      </c>
      <c r="E19" s="75">
        <v>3</v>
      </c>
      <c r="F19" s="75">
        <v>8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98">
        <f t="shared" si="0"/>
        <v>1</v>
      </c>
      <c r="W19" s="99">
        <f t="shared" si="1"/>
        <v>24</v>
      </c>
    </row>
    <row r="20" spans="2:23" s="30" customFormat="1" ht="12.75">
      <c r="B20" s="91">
        <v>10</v>
      </c>
      <c r="C20" s="136" t="s">
        <v>19</v>
      </c>
      <c r="D20" s="75">
        <v>1</v>
      </c>
      <c r="E20" s="75">
        <v>2</v>
      </c>
      <c r="F20" s="75">
        <v>8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98">
        <f t="shared" si="0"/>
        <v>1</v>
      </c>
      <c r="W20" s="99">
        <f t="shared" si="1"/>
        <v>16</v>
      </c>
    </row>
    <row r="21" spans="2:23" s="30" customFormat="1" ht="12.75">
      <c r="B21" s="56">
        <v>11</v>
      </c>
      <c r="C21" s="137" t="s">
        <v>63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8">
        <f t="shared" si="0"/>
        <v>0</v>
      </c>
      <c r="W21" s="99">
        <f t="shared" si="1"/>
        <v>0</v>
      </c>
    </row>
    <row r="22" spans="2:23" s="31" customFormat="1" ht="13.5" thickBot="1">
      <c r="B22" s="57"/>
      <c r="C22" s="58" t="s">
        <v>20</v>
      </c>
      <c r="D22" s="76">
        <f>SUM(D11:D21)</f>
        <v>12</v>
      </c>
      <c r="E22" s="76"/>
      <c r="F22" s="76"/>
      <c r="G22" s="76">
        <f>SUM(G11:G21)</f>
        <v>7</v>
      </c>
      <c r="H22" s="76"/>
      <c r="I22" s="76"/>
      <c r="J22" s="76">
        <f>SUM(J11:J21)</f>
        <v>7</v>
      </c>
      <c r="K22" s="76"/>
      <c r="L22" s="76"/>
      <c r="M22" s="76">
        <f>SUM(M11:M21)</f>
        <v>7</v>
      </c>
      <c r="N22" s="76"/>
      <c r="O22" s="76"/>
      <c r="P22" s="76">
        <f>SUM(P11:P21)</f>
        <v>7</v>
      </c>
      <c r="Q22" s="76"/>
      <c r="R22" s="76"/>
      <c r="S22" s="76">
        <f>SUM(S11:S21)</f>
        <v>7</v>
      </c>
      <c r="T22" s="76"/>
      <c r="U22" s="76"/>
      <c r="V22" s="76">
        <f>SUM(V11:V21)</f>
        <v>47</v>
      </c>
      <c r="W22" s="77">
        <f>SUM(W11:W21)</f>
        <v>1016</v>
      </c>
    </row>
    <row r="23" spans="2:21" s="31" customFormat="1" ht="11.25">
      <c r="B23" s="3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2:21" s="31" customFormat="1" ht="11.25">
      <c r="B24" s="3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1" ht="15.75">
      <c r="B25" s="24" t="s">
        <v>133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ht="13.5" thickBot="1"/>
    <row r="27" spans="2:23" s="30" customFormat="1" ht="22.5" customHeight="1">
      <c r="B27" s="234" t="s">
        <v>15</v>
      </c>
      <c r="C27" s="229" t="s">
        <v>16</v>
      </c>
      <c r="D27" s="231" t="s">
        <v>126</v>
      </c>
      <c r="E27" s="231"/>
      <c r="F27" s="231"/>
      <c r="G27" s="231" t="s">
        <v>127</v>
      </c>
      <c r="H27" s="231"/>
      <c r="I27" s="231"/>
      <c r="J27" s="231" t="s">
        <v>128</v>
      </c>
      <c r="K27" s="231"/>
      <c r="L27" s="231"/>
      <c r="M27" s="231" t="s">
        <v>129</v>
      </c>
      <c r="N27" s="231"/>
      <c r="O27" s="231"/>
      <c r="P27" s="231" t="s">
        <v>130</v>
      </c>
      <c r="Q27" s="231"/>
      <c r="R27" s="231"/>
      <c r="S27" s="231" t="s">
        <v>131</v>
      </c>
      <c r="T27" s="231"/>
      <c r="U27" s="231"/>
      <c r="V27" s="229" t="s">
        <v>17</v>
      </c>
      <c r="W27" s="232" t="s">
        <v>18</v>
      </c>
    </row>
    <row r="28" spans="2:23" s="33" customFormat="1" ht="24.75" customHeight="1">
      <c r="B28" s="235"/>
      <c r="C28" s="230"/>
      <c r="D28" s="96" t="s">
        <v>34</v>
      </c>
      <c r="E28" s="96" t="s">
        <v>35</v>
      </c>
      <c r="F28" s="96" t="s">
        <v>36</v>
      </c>
      <c r="G28" s="96" t="s">
        <v>34</v>
      </c>
      <c r="H28" s="96" t="s">
        <v>35</v>
      </c>
      <c r="I28" s="96" t="s">
        <v>36</v>
      </c>
      <c r="J28" s="96" t="s">
        <v>34</v>
      </c>
      <c r="K28" s="96" t="s">
        <v>35</v>
      </c>
      <c r="L28" s="96" t="s">
        <v>36</v>
      </c>
      <c r="M28" s="96" t="s">
        <v>34</v>
      </c>
      <c r="N28" s="96" t="s">
        <v>35</v>
      </c>
      <c r="O28" s="96" t="s">
        <v>36</v>
      </c>
      <c r="P28" s="96" t="s">
        <v>34</v>
      </c>
      <c r="Q28" s="96" t="s">
        <v>35</v>
      </c>
      <c r="R28" s="96" t="s">
        <v>36</v>
      </c>
      <c r="S28" s="96" t="s">
        <v>34</v>
      </c>
      <c r="T28" s="96" t="s">
        <v>35</v>
      </c>
      <c r="U28" s="96" t="s">
        <v>36</v>
      </c>
      <c r="V28" s="230"/>
      <c r="W28" s="233"/>
    </row>
    <row r="29" spans="2:23" s="30" customFormat="1" ht="21.75" customHeight="1">
      <c r="B29" s="91">
        <v>1</v>
      </c>
      <c r="C29" s="93" t="s">
        <v>78</v>
      </c>
      <c r="D29" s="75">
        <v>2</v>
      </c>
      <c r="E29" s="75">
        <v>3</v>
      </c>
      <c r="F29" s="75">
        <v>8</v>
      </c>
      <c r="G29" s="75">
        <v>1</v>
      </c>
      <c r="H29" s="75">
        <v>3</v>
      </c>
      <c r="I29" s="75">
        <v>8</v>
      </c>
      <c r="J29" s="75">
        <v>1</v>
      </c>
      <c r="K29" s="75">
        <v>3</v>
      </c>
      <c r="L29" s="75">
        <v>8</v>
      </c>
      <c r="M29" s="75">
        <v>1</v>
      </c>
      <c r="N29" s="75">
        <v>3</v>
      </c>
      <c r="O29" s="75">
        <v>8</v>
      </c>
      <c r="P29" s="75">
        <v>1</v>
      </c>
      <c r="Q29" s="75">
        <v>3</v>
      </c>
      <c r="R29" s="75">
        <v>8</v>
      </c>
      <c r="S29" s="75">
        <v>1</v>
      </c>
      <c r="T29" s="75">
        <v>3</v>
      </c>
      <c r="U29" s="75">
        <v>8</v>
      </c>
      <c r="V29" s="98">
        <f>D29+G29+J29+M29+P29+S29</f>
        <v>7</v>
      </c>
      <c r="W29" s="99">
        <f>D29*E29*F29+G29*H29*I29+J29*K29*L29+M29*N29*O29+P29*Q29*R29+S29*T29*U29</f>
        <v>168</v>
      </c>
    </row>
    <row r="30" spans="2:23" s="30" customFormat="1" ht="22.5">
      <c r="B30" s="56">
        <v>2</v>
      </c>
      <c r="C30" s="135" t="s">
        <v>32</v>
      </c>
      <c r="D30" s="75">
        <v>1</v>
      </c>
      <c r="E30" s="75">
        <v>3</v>
      </c>
      <c r="F30" s="75">
        <v>8</v>
      </c>
      <c r="G30" s="75">
        <v>1</v>
      </c>
      <c r="H30" s="75">
        <v>3</v>
      </c>
      <c r="I30" s="75">
        <v>8</v>
      </c>
      <c r="J30" s="75">
        <v>1</v>
      </c>
      <c r="K30" s="75">
        <v>3</v>
      </c>
      <c r="L30" s="75">
        <v>8</v>
      </c>
      <c r="M30" s="75">
        <v>1</v>
      </c>
      <c r="N30" s="75">
        <v>3</v>
      </c>
      <c r="O30" s="75">
        <v>8</v>
      </c>
      <c r="P30" s="75">
        <v>1</v>
      </c>
      <c r="Q30" s="75">
        <v>3</v>
      </c>
      <c r="R30" s="75">
        <v>8</v>
      </c>
      <c r="S30" s="75">
        <v>1</v>
      </c>
      <c r="T30" s="75">
        <v>3</v>
      </c>
      <c r="U30" s="75">
        <v>8</v>
      </c>
      <c r="V30" s="98">
        <f aca="true" t="shared" si="2" ref="V30:V39">D30+G30+J30+M30+P30+S30</f>
        <v>6</v>
      </c>
      <c r="W30" s="99">
        <f aca="true" t="shared" si="3" ref="W30:W39">D30*E30*F30+G30*H30*I30+J30*K30*L30+M30*N30*O30+P30*Q30*R30+S30*T30*U30</f>
        <v>144</v>
      </c>
    </row>
    <row r="31" spans="2:23" s="30" customFormat="1" ht="23.25" customHeight="1">
      <c r="B31" s="56">
        <v>3</v>
      </c>
      <c r="C31" s="135" t="s">
        <v>97</v>
      </c>
      <c r="D31" s="75">
        <v>5</v>
      </c>
      <c r="E31" s="75">
        <v>3</v>
      </c>
      <c r="F31" s="75">
        <v>8</v>
      </c>
      <c r="G31" s="75">
        <v>4</v>
      </c>
      <c r="H31" s="75">
        <v>3</v>
      </c>
      <c r="I31" s="75">
        <v>8</v>
      </c>
      <c r="J31" s="75">
        <v>5</v>
      </c>
      <c r="K31" s="75">
        <v>3</v>
      </c>
      <c r="L31" s="75">
        <v>8</v>
      </c>
      <c r="M31" s="75">
        <v>5</v>
      </c>
      <c r="N31" s="75">
        <v>3</v>
      </c>
      <c r="O31" s="75">
        <v>8</v>
      </c>
      <c r="P31" s="75">
        <f>2+1</f>
        <v>3</v>
      </c>
      <c r="Q31" s="75">
        <v>3</v>
      </c>
      <c r="R31" s="75">
        <v>8</v>
      </c>
      <c r="S31" s="75">
        <v>3</v>
      </c>
      <c r="T31" s="75">
        <v>3</v>
      </c>
      <c r="U31" s="75">
        <v>8</v>
      </c>
      <c r="V31" s="98">
        <f t="shared" si="2"/>
        <v>25</v>
      </c>
      <c r="W31" s="99">
        <f t="shared" si="3"/>
        <v>600</v>
      </c>
    </row>
    <row r="32" spans="2:23" s="30" customFormat="1" ht="24.75" customHeight="1">
      <c r="B32" s="91">
        <v>4</v>
      </c>
      <c r="C32" s="135" t="s">
        <v>113</v>
      </c>
      <c r="D32" s="75">
        <v>1</v>
      </c>
      <c r="E32" s="75">
        <v>2</v>
      </c>
      <c r="F32" s="75">
        <v>8</v>
      </c>
      <c r="G32" s="75">
        <v>1</v>
      </c>
      <c r="H32" s="75">
        <v>2</v>
      </c>
      <c r="I32" s="75">
        <v>8</v>
      </c>
      <c r="J32" s="75">
        <v>1</v>
      </c>
      <c r="K32" s="75">
        <v>2</v>
      </c>
      <c r="L32" s="75">
        <v>8</v>
      </c>
      <c r="M32" s="75">
        <v>1</v>
      </c>
      <c r="N32" s="75">
        <v>2</v>
      </c>
      <c r="O32" s="75">
        <v>8</v>
      </c>
      <c r="P32" s="75">
        <v>1</v>
      </c>
      <c r="Q32" s="75">
        <v>2</v>
      </c>
      <c r="R32" s="75">
        <v>8</v>
      </c>
      <c r="S32" s="75">
        <v>1</v>
      </c>
      <c r="T32" s="75">
        <v>2</v>
      </c>
      <c r="U32" s="75">
        <v>8</v>
      </c>
      <c r="V32" s="98">
        <f t="shared" si="2"/>
        <v>6</v>
      </c>
      <c r="W32" s="99">
        <f t="shared" si="3"/>
        <v>96</v>
      </c>
    </row>
    <row r="33" spans="2:23" s="30" customFormat="1" ht="12.75">
      <c r="B33" s="56">
        <v>5</v>
      </c>
      <c r="C33" s="135" t="s">
        <v>30</v>
      </c>
      <c r="D33" s="75">
        <v>1</v>
      </c>
      <c r="E33" s="75">
        <v>3</v>
      </c>
      <c r="F33" s="75">
        <v>8</v>
      </c>
      <c r="G33" s="75">
        <v>1</v>
      </c>
      <c r="H33" s="75">
        <v>3</v>
      </c>
      <c r="I33" s="75">
        <v>8</v>
      </c>
      <c r="J33" s="75">
        <v>1</v>
      </c>
      <c r="K33" s="75">
        <v>3</v>
      </c>
      <c r="L33" s="75">
        <v>8</v>
      </c>
      <c r="M33" s="75">
        <v>1</v>
      </c>
      <c r="N33" s="75">
        <v>3</v>
      </c>
      <c r="O33" s="75">
        <v>8</v>
      </c>
      <c r="P33" s="75">
        <v>1</v>
      </c>
      <c r="Q33" s="75">
        <v>3</v>
      </c>
      <c r="R33" s="75">
        <v>8</v>
      </c>
      <c r="S33" s="75">
        <v>1</v>
      </c>
      <c r="T33" s="75">
        <v>3</v>
      </c>
      <c r="U33" s="75">
        <v>8</v>
      </c>
      <c r="V33" s="98">
        <f t="shared" si="2"/>
        <v>6</v>
      </c>
      <c r="W33" s="99">
        <f t="shared" si="3"/>
        <v>144</v>
      </c>
    </row>
    <row r="34" spans="2:23" s="30" customFormat="1" ht="14.25" customHeight="1">
      <c r="B34" s="56">
        <v>6</v>
      </c>
      <c r="C34" s="135" t="s">
        <v>114</v>
      </c>
      <c r="D34" s="75">
        <v>1</v>
      </c>
      <c r="E34" s="75">
        <v>2</v>
      </c>
      <c r="F34" s="75">
        <v>8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98">
        <f t="shared" si="2"/>
        <v>1</v>
      </c>
      <c r="W34" s="99">
        <f t="shared" si="3"/>
        <v>16</v>
      </c>
    </row>
    <row r="35" spans="2:23" s="30" customFormat="1" ht="12.75">
      <c r="B35" s="91">
        <v>7</v>
      </c>
      <c r="C35" s="135" t="s">
        <v>115</v>
      </c>
      <c r="D35" s="75">
        <v>1</v>
      </c>
      <c r="E35" s="75">
        <v>2</v>
      </c>
      <c r="F35" s="75">
        <v>8</v>
      </c>
      <c r="G35" s="75">
        <v>1</v>
      </c>
      <c r="H35" s="75">
        <v>2</v>
      </c>
      <c r="I35" s="75">
        <v>8</v>
      </c>
      <c r="J35" s="75">
        <v>1</v>
      </c>
      <c r="K35" s="75">
        <v>2</v>
      </c>
      <c r="L35" s="75">
        <v>8</v>
      </c>
      <c r="M35" s="75">
        <v>1</v>
      </c>
      <c r="N35" s="75">
        <v>2</v>
      </c>
      <c r="O35" s="75">
        <v>8</v>
      </c>
      <c r="P35" s="75">
        <v>1</v>
      </c>
      <c r="Q35" s="75">
        <v>2</v>
      </c>
      <c r="R35" s="75">
        <v>8</v>
      </c>
      <c r="S35" s="75">
        <v>1</v>
      </c>
      <c r="T35" s="75">
        <v>2</v>
      </c>
      <c r="U35" s="75">
        <v>8</v>
      </c>
      <c r="V35" s="98">
        <f t="shared" si="2"/>
        <v>6</v>
      </c>
      <c r="W35" s="99">
        <f t="shared" si="3"/>
        <v>96</v>
      </c>
    </row>
    <row r="36" spans="2:23" s="30" customFormat="1" ht="12.75">
      <c r="B36" s="56">
        <v>8</v>
      </c>
      <c r="C36" s="135" t="s">
        <v>31</v>
      </c>
      <c r="D36" s="75"/>
      <c r="E36" s="75"/>
      <c r="F36" s="75"/>
      <c r="G36" s="75"/>
      <c r="H36" s="75">
        <v>1</v>
      </c>
      <c r="I36" s="75">
        <v>8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98">
        <f t="shared" si="2"/>
        <v>0</v>
      </c>
      <c r="W36" s="99">
        <f t="shared" si="3"/>
        <v>0</v>
      </c>
    </row>
    <row r="37" spans="2:23" s="30" customFormat="1" ht="12.75">
      <c r="B37" s="56">
        <v>9</v>
      </c>
      <c r="C37" s="135" t="s">
        <v>116</v>
      </c>
      <c r="D37" s="75">
        <v>1</v>
      </c>
      <c r="E37" s="75">
        <v>3</v>
      </c>
      <c r="F37" s="75">
        <v>8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98">
        <f t="shared" si="2"/>
        <v>1</v>
      </c>
      <c r="W37" s="99">
        <f t="shared" si="3"/>
        <v>24</v>
      </c>
    </row>
    <row r="38" spans="2:23" s="30" customFormat="1" ht="12" customHeight="1">
      <c r="B38" s="91">
        <v>10</v>
      </c>
      <c r="C38" s="136" t="s">
        <v>19</v>
      </c>
      <c r="D38" s="75">
        <v>1</v>
      </c>
      <c r="E38" s="75">
        <v>2</v>
      </c>
      <c r="F38" s="75">
        <v>8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98">
        <f t="shared" si="2"/>
        <v>1</v>
      </c>
      <c r="W38" s="99">
        <f t="shared" si="3"/>
        <v>16</v>
      </c>
    </row>
    <row r="39" spans="2:23" s="30" customFormat="1" ht="12.75">
      <c r="B39" s="56">
        <v>11</v>
      </c>
      <c r="C39" s="137" t="s">
        <v>63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8">
        <f t="shared" si="2"/>
        <v>0</v>
      </c>
      <c r="W39" s="99">
        <f t="shared" si="3"/>
        <v>0</v>
      </c>
    </row>
    <row r="40" spans="2:23" s="31" customFormat="1" ht="13.5" thickBot="1">
      <c r="B40" s="57"/>
      <c r="C40" s="58" t="s">
        <v>20</v>
      </c>
      <c r="D40" s="76">
        <f>SUM(D29:D39)</f>
        <v>14</v>
      </c>
      <c r="E40" s="76"/>
      <c r="F40" s="76"/>
      <c r="G40" s="76">
        <f>SUM(G29:G39)</f>
        <v>9</v>
      </c>
      <c r="H40" s="76"/>
      <c r="I40" s="76"/>
      <c r="J40" s="76">
        <f>SUM(J29:J39)</f>
        <v>10</v>
      </c>
      <c r="K40" s="76"/>
      <c r="L40" s="76"/>
      <c r="M40" s="76">
        <f>SUM(M29:M39)</f>
        <v>10</v>
      </c>
      <c r="N40" s="76"/>
      <c r="O40" s="76"/>
      <c r="P40" s="76">
        <f>SUM(P29:P39)</f>
        <v>8</v>
      </c>
      <c r="Q40" s="76"/>
      <c r="R40" s="76"/>
      <c r="S40" s="76">
        <f>SUM(S29:S39)</f>
        <v>8</v>
      </c>
      <c r="T40" s="76"/>
      <c r="U40" s="76"/>
      <c r="V40" s="76">
        <f>SUM(V29:V39)</f>
        <v>59</v>
      </c>
      <c r="W40" s="77">
        <f>SUM(W29:W39)</f>
        <v>1304</v>
      </c>
    </row>
    <row r="41" spans="2:21" s="31" customFormat="1" ht="11.25">
      <c r="B41" s="3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2:27" s="111" customFormat="1" ht="12.75">
      <c r="B42" s="108"/>
      <c r="D42" s="110"/>
      <c r="E42" s="108"/>
      <c r="G42" s="108"/>
      <c r="I42" s="110"/>
      <c r="J42" s="110"/>
      <c r="K42" s="112"/>
      <c r="N42" s="110"/>
      <c r="O42" s="110"/>
      <c r="P42" s="110"/>
      <c r="Q42" s="110"/>
      <c r="R42" s="110"/>
      <c r="S42" s="110"/>
      <c r="T42" s="110"/>
      <c r="U42" s="110"/>
      <c r="V42" s="115"/>
      <c r="W42" s="115"/>
      <c r="X42" s="112"/>
      <c r="Y42" s="112"/>
      <c r="Z42" s="112"/>
      <c r="AA42" s="112"/>
    </row>
    <row r="43" spans="2:27" s="111" customFormat="1" ht="15">
      <c r="B43" s="147"/>
      <c r="C43" s="26"/>
      <c r="D43" s="26"/>
      <c r="F43" s="26"/>
      <c r="G43" s="147"/>
      <c r="H43" s="148"/>
      <c r="I43"/>
      <c r="J43" s="26"/>
      <c r="M43" s="26"/>
      <c r="P43"/>
      <c r="R43" s="156"/>
      <c r="S43" s="110"/>
      <c r="U43" s="154"/>
      <c r="W43" s="115"/>
      <c r="X43" s="112"/>
      <c r="Y43" s="112"/>
      <c r="Z43" s="112"/>
      <c r="AA43" s="112"/>
    </row>
    <row r="44" spans="2:21" s="31" customFormat="1" ht="15">
      <c r="B44" s="149"/>
      <c r="C44" s="26"/>
      <c r="D44" s="26"/>
      <c r="F44" s="26"/>
      <c r="G44" s="151"/>
      <c r="H44" s="148"/>
      <c r="I44"/>
      <c r="J44" s="26"/>
      <c r="M44" s="26"/>
      <c r="O44" s="152"/>
      <c r="P44" s="153"/>
      <c r="Q44" s="1"/>
      <c r="R44" s="108"/>
      <c r="S44" s="1"/>
      <c r="U44" s="154"/>
    </row>
    <row r="45" spans="2:21" s="31" customFormat="1" ht="11.25">
      <c r="B45" s="39"/>
      <c r="C45" s="1"/>
      <c r="D45" s="2"/>
      <c r="E45" s="4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5:21" ht="12.75">
      <c r="E46" s="4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9" spans="3:5" ht="12.75">
      <c r="C49" s="50"/>
      <c r="D49" s="71"/>
      <c r="E49" s="1"/>
    </row>
  </sheetData>
  <sheetProtection/>
  <mergeCells count="22">
    <mergeCell ref="W27:W28"/>
    <mergeCell ref="J9:L9"/>
    <mergeCell ref="W9:W10"/>
    <mergeCell ref="B9:B10"/>
    <mergeCell ref="C9:C10"/>
    <mergeCell ref="D9:F9"/>
    <mergeCell ref="M27:O27"/>
    <mergeCell ref="P27:R27"/>
    <mergeCell ref="B27:B28"/>
    <mergeCell ref="C27:C28"/>
    <mergeCell ref="B1:D1"/>
    <mergeCell ref="B2:D2"/>
    <mergeCell ref="M9:O9"/>
    <mergeCell ref="P9:R9"/>
    <mergeCell ref="J27:L27"/>
    <mergeCell ref="S9:U9"/>
    <mergeCell ref="V27:V28"/>
    <mergeCell ref="G27:I27"/>
    <mergeCell ref="S27:U27"/>
    <mergeCell ref="D27:F27"/>
    <mergeCell ref="G9:I9"/>
    <mergeCell ref="V9:V10"/>
  </mergeCells>
  <printOptions/>
  <pageMargins left="0.25" right="0.25" top="0.25" bottom="0.25" header="0.5" footer="0.17"/>
  <pageSetup horizontalDpi="600" verticalDpi="600" orientation="landscape" paperSize="9" scale="83" r:id="rId1"/>
  <rowBreaks count="2" manualBreakCount="2">
    <brk id="44" max="22" man="1"/>
    <brk id="4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48"/>
  <sheetViews>
    <sheetView view="pageBreakPreview" zoomScaleSheetLayoutView="100" zoomScalePageLayoutView="0" workbookViewId="0" topLeftCell="A16">
      <selection activeCell="A39" sqref="A39:M40"/>
    </sheetView>
  </sheetViews>
  <sheetFormatPr defaultColWidth="9.140625" defaultRowHeight="12.75"/>
  <cols>
    <col min="1" max="1" width="17.00390625" style="0" customWidth="1"/>
    <col min="2" max="2" width="19.421875" style="0" customWidth="1"/>
    <col min="3" max="3" width="9.28125" style="0" customWidth="1"/>
    <col min="4" max="4" width="7.8515625" style="0" customWidth="1"/>
    <col min="5" max="5" width="7.00390625" style="0" customWidth="1"/>
    <col min="6" max="6" width="9.28125" style="25" customWidth="1"/>
    <col min="7" max="7" width="10.7109375" style="25" customWidth="1"/>
    <col min="8" max="8" width="11.140625" style="25" customWidth="1"/>
    <col min="10" max="10" width="11.00390625" style="0" customWidth="1"/>
    <col min="11" max="12" width="17.140625" style="0" customWidth="1"/>
    <col min="13" max="13" width="19.00390625" style="0" customWidth="1"/>
    <col min="15" max="15" width="19.28125" style="0" customWidth="1"/>
  </cols>
  <sheetData>
    <row r="1" spans="1:15" ht="12.75">
      <c r="A1" s="223" t="s">
        <v>61</v>
      </c>
      <c r="B1" s="223"/>
      <c r="C1" s="223"/>
      <c r="L1" s="84"/>
      <c r="M1" s="84"/>
      <c r="N1" s="73"/>
      <c r="O1" s="73"/>
    </row>
    <row r="2" spans="1:15" ht="12.75">
      <c r="A2" s="223" t="s">
        <v>125</v>
      </c>
      <c r="B2" s="223"/>
      <c r="C2" s="223"/>
      <c r="L2" s="84"/>
      <c r="M2" s="84"/>
      <c r="N2" s="73"/>
      <c r="O2" s="73"/>
    </row>
    <row r="3" spans="1:15" ht="12.75">
      <c r="A3" s="19"/>
      <c r="L3" s="84"/>
      <c r="M3" s="84"/>
      <c r="N3" s="74"/>
      <c r="O3" s="74"/>
    </row>
    <row r="4" spans="1:15" ht="15">
      <c r="A4" s="43"/>
      <c r="L4" s="72"/>
      <c r="M4" s="72"/>
      <c r="N4" s="74"/>
      <c r="O4" s="74"/>
    </row>
    <row r="5" spans="1:13" ht="18.75">
      <c r="A5" s="236" t="s">
        <v>102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3" ht="1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2" t="s">
        <v>21</v>
      </c>
    </row>
    <row r="7" spans="1:13" ht="30.75" customHeight="1">
      <c r="A7" s="237" t="s">
        <v>41</v>
      </c>
      <c r="B7" s="237"/>
      <c r="C7" s="238" t="s">
        <v>37</v>
      </c>
      <c r="D7" s="237" t="s">
        <v>22</v>
      </c>
      <c r="E7" s="238" t="s">
        <v>38</v>
      </c>
      <c r="F7" s="238" t="s">
        <v>39</v>
      </c>
      <c r="G7" s="41" t="s">
        <v>23</v>
      </c>
      <c r="H7" s="41" t="s">
        <v>24</v>
      </c>
      <c r="I7" s="237" t="s">
        <v>40</v>
      </c>
      <c r="J7" s="237"/>
      <c r="K7" s="237" t="s">
        <v>47</v>
      </c>
      <c r="L7" s="237"/>
      <c r="M7" s="240" t="s">
        <v>52</v>
      </c>
    </row>
    <row r="8" spans="1:13" ht="15.75">
      <c r="A8" s="237"/>
      <c r="B8" s="237"/>
      <c r="C8" s="239"/>
      <c r="D8" s="237"/>
      <c r="E8" s="239"/>
      <c r="F8" s="239"/>
      <c r="G8" s="41" t="s">
        <v>25</v>
      </c>
      <c r="H8" s="41" t="s">
        <v>26</v>
      </c>
      <c r="I8" s="41" t="s">
        <v>25</v>
      </c>
      <c r="J8" s="41" t="s">
        <v>26</v>
      </c>
      <c r="K8" s="41" t="s">
        <v>25</v>
      </c>
      <c r="L8" s="41" t="s">
        <v>26</v>
      </c>
      <c r="M8" s="241"/>
    </row>
    <row r="9" spans="1:13" ht="33" customHeight="1">
      <c r="A9" s="242" t="s">
        <v>78</v>
      </c>
      <c r="B9" s="243"/>
      <c r="C9" s="36">
        <f>'anexa 2A'!V11</f>
        <v>6</v>
      </c>
      <c r="D9" s="36">
        <f>'anexa 2A'!W11</f>
        <v>144</v>
      </c>
      <c r="E9" s="36">
        <v>61</v>
      </c>
      <c r="F9" s="37">
        <f aca="true" t="shared" si="0" ref="F9:F19">D9*E9</f>
        <v>8784</v>
      </c>
      <c r="G9" s="132">
        <f>ROUND(F9*0.15,0)</f>
        <v>1318</v>
      </c>
      <c r="H9" s="38">
        <f>F9-G9</f>
        <v>7466</v>
      </c>
      <c r="I9" s="51"/>
      <c r="J9" s="88"/>
      <c r="K9" s="34">
        <f>G9*I9</f>
        <v>0</v>
      </c>
      <c r="L9" s="35">
        <f>H9*J9</f>
        <v>0</v>
      </c>
      <c r="M9" s="34">
        <f aca="true" t="shared" si="1" ref="M9:M17">K9+L9</f>
        <v>0</v>
      </c>
    </row>
    <row r="10" spans="1:13" ht="15.75">
      <c r="A10" s="242" t="s">
        <v>32</v>
      </c>
      <c r="B10" s="243"/>
      <c r="C10" s="36">
        <f>'anexa 2A'!V12</f>
        <v>6</v>
      </c>
      <c r="D10" s="36">
        <f>'anexa 2A'!W12</f>
        <v>144</v>
      </c>
      <c r="E10" s="36">
        <v>61</v>
      </c>
      <c r="F10" s="37">
        <f t="shared" si="0"/>
        <v>8784</v>
      </c>
      <c r="G10" s="132">
        <f aca="true" t="shared" si="2" ref="G10:G19">ROUND(F10*0.15,0)</f>
        <v>1318</v>
      </c>
      <c r="H10" s="38">
        <v>0</v>
      </c>
      <c r="I10" s="51"/>
      <c r="J10" s="51"/>
      <c r="K10" s="34">
        <f aca="true" t="shared" si="3" ref="K10:K19">G10*I10</f>
        <v>0</v>
      </c>
      <c r="L10" s="35">
        <f aca="true" t="shared" si="4" ref="L10:L19">H10*J10</f>
        <v>0</v>
      </c>
      <c r="M10" s="34">
        <f t="shared" si="1"/>
        <v>0</v>
      </c>
    </row>
    <row r="11" spans="1:13" ht="30.75" customHeight="1">
      <c r="A11" s="242" t="s">
        <v>96</v>
      </c>
      <c r="B11" s="243"/>
      <c r="C11" s="36">
        <f>'anexa 2A'!V13</f>
        <v>14</v>
      </c>
      <c r="D11" s="36">
        <f>'anexa 2A'!W13</f>
        <v>336</v>
      </c>
      <c r="E11" s="36">
        <v>61</v>
      </c>
      <c r="F11" s="37">
        <f t="shared" si="0"/>
        <v>20496</v>
      </c>
      <c r="G11" s="132">
        <f t="shared" si="2"/>
        <v>3074</v>
      </c>
      <c r="H11" s="38">
        <f>F11-G11</f>
        <v>17422</v>
      </c>
      <c r="I11" s="51"/>
      <c r="J11" s="51"/>
      <c r="K11" s="34">
        <f t="shared" si="3"/>
        <v>0</v>
      </c>
      <c r="L11" s="35">
        <f t="shared" si="4"/>
        <v>0</v>
      </c>
      <c r="M11" s="34">
        <f t="shared" si="1"/>
        <v>0</v>
      </c>
    </row>
    <row r="12" spans="1:13" ht="32.25" customHeight="1">
      <c r="A12" s="244" t="s">
        <v>33</v>
      </c>
      <c r="B12" s="244"/>
      <c r="C12" s="36">
        <f>'anexa 2A'!V14</f>
        <v>6</v>
      </c>
      <c r="D12" s="36">
        <f>'anexa 2A'!W14</f>
        <v>96</v>
      </c>
      <c r="E12" s="36">
        <v>61</v>
      </c>
      <c r="F12" s="37">
        <f t="shared" si="0"/>
        <v>5856</v>
      </c>
      <c r="G12" s="132">
        <f t="shared" si="2"/>
        <v>878</v>
      </c>
      <c r="H12" s="38">
        <v>0</v>
      </c>
      <c r="I12" s="51"/>
      <c r="J12" s="51"/>
      <c r="K12" s="34">
        <f t="shared" si="3"/>
        <v>0</v>
      </c>
      <c r="L12" s="35">
        <f t="shared" si="4"/>
        <v>0</v>
      </c>
      <c r="M12" s="34">
        <f t="shared" si="1"/>
        <v>0</v>
      </c>
    </row>
    <row r="13" spans="1:13" ht="15.75">
      <c r="A13" s="244" t="s">
        <v>30</v>
      </c>
      <c r="B13" s="244"/>
      <c r="C13" s="36">
        <f>'anexa 2A'!V15</f>
        <v>6</v>
      </c>
      <c r="D13" s="36">
        <f>'anexa 2A'!W15</f>
        <v>144</v>
      </c>
      <c r="E13" s="36">
        <v>61</v>
      </c>
      <c r="F13" s="37">
        <f t="shared" si="0"/>
        <v>8784</v>
      </c>
      <c r="G13" s="132">
        <f t="shared" si="2"/>
        <v>1318</v>
      </c>
      <c r="H13" s="38">
        <f>F13-G13</f>
        <v>7466</v>
      </c>
      <c r="I13" s="51"/>
      <c r="J13" s="51"/>
      <c r="K13" s="34">
        <f t="shared" si="3"/>
        <v>0</v>
      </c>
      <c r="L13" s="35">
        <f t="shared" si="4"/>
        <v>0</v>
      </c>
      <c r="M13" s="34">
        <f t="shared" si="1"/>
        <v>0</v>
      </c>
    </row>
    <row r="14" spans="1:13" ht="15.75">
      <c r="A14" s="244" t="s">
        <v>46</v>
      </c>
      <c r="B14" s="244"/>
      <c r="C14" s="36">
        <f>'anexa 2A'!V16</f>
        <v>1</v>
      </c>
      <c r="D14" s="36">
        <f>'anexa 2A'!W16</f>
        <v>16</v>
      </c>
      <c r="E14" s="36">
        <v>61</v>
      </c>
      <c r="F14" s="37">
        <f t="shared" si="0"/>
        <v>976</v>
      </c>
      <c r="G14" s="132">
        <f t="shared" si="2"/>
        <v>146</v>
      </c>
      <c r="H14" s="38">
        <v>0</v>
      </c>
      <c r="I14" s="51"/>
      <c r="J14" s="51"/>
      <c r="K14" s="34">
        <f t="shared" si="3"/>
        <v>0</v>
      </c>
      <c r="L14" s="35">
        <f t="shared" si="4"/>
        <v>0</v>
      </c>
      <c r="M14" s="34">
        <f t="shared" si="1"/>
        <v>0</v>
      </c>
    </row>
    <row r="15" spans="1:13" ht="32.25" customHeight="1">
      <c r="A15" s="244" t="s">
        <v>42</v>
      </c>
      <c r="B15" s="244"/>
      <c r="C15" s="36">
        <f>'anexa 2A'!V17</f>
        <v>6</v>
      </c>
      <c r="D15" s="36">
        <f>'anexa 2A'!W17</f>
        <v>96</v>
      </c>
      <c r="E15" s="36">
        <v>61</v>
      </c>
      <c r="F15" s="37">
        <f t="shared" si="0"/>
        <v>5856</v>
      </c>
      <c r="G15" s="132">
        <f t="shared" si="2"/>
        <v>878</v>
      </c>
      <c r="H15" s="37">
        <v>0</v>
      </c>
      <c r="I15" s="51"/>
      <c r="J15" s="51"/>
      <c r="K15" s="34">
        <f t="shared" si="3"/>
        <v>0</v>
      </c>
      <c r="L15" s="35">
        <f t="shared" si="4"/>
        <v>0</v>
      </c>
      <c r="M15" s="34">
        <f t="shared" si="1"/>
        <v>0</v>
      </c>
    </row>
    <row r="16" spans="1:13" s="26" customFormat="1" ht="15.75">
      <c r="A16" s="244" t="s">
        <v>44</v>
      </c>
      <c r="B16" s="244"/>
      <c r="C16" s="36">
        <f>'anexa 2A'!V18</f>
        <v>0</v>
      </c>
      <c r="D16" s="36">
        <f>'anexa 2A'!W18</f>
        <v>0</v>
      </c>
      <c r="E16" s="36">
        <v>61</v>
      </c>
      <c r="F16" s="37">
        <f t="shared" si="0"/>
        <v>0</v>
      </c>
      <c r="G16" s="132">
        <f t="shared" si="2"/>
        <v>0</v>
      </c>
      <c r="H16" s="38">
        <f>F16-G16</f>
        <v>0</v>
      </c>
      <c r="I16" s="51"/>
      <c r="J16" s="51"/>
      <c r="K16" s="34">
        <f t="shared" si="3"/>
        <v>0</v>
      </c>
      <c r="L16" s="35">
        <f t="shared" si="4"/>
        <v>0</v>
      </c>
      <c r="M16" s="34">
        <f t="shared" si="1"/>
        <v>0</v>
      </c>
    </row>
    <row r="17" spans="1:13" s="26" customFormat="1" ht="15.75">
      <c r="A17" s="244" t="s">
        <v>27</v>
      </c>
      <c r="B17" s="244"/>
      <c r="C17" s="36">
        <f>'anexa 2A'!V19</f>
        <v>1</v>
      </c>
      <c r="D17" s="36">
        <f>'anexa 2A'!W19</f>
        <v>24</v>
      </c>
      <c r="E17" s="36">
        <v>61</v>
      </c>
      <c r="F17" s="37">
        <f t="shared" si="0"/>
        <v>1464</v>
      </c>
      <c r="G17" s="132">
        <f t="shared" si="2"/>
        <v>220</v>
      </c>
      <c r="H17" s="38">
        <v>0</v>
      </c>
      <c r="I17" s="51"/>
      <c r="J17" s="51"/>
      <c r="K17" s="34">
        <f t="shared" si="3"/>
        <v>0</v>
      </c>
      <c r="L17" s="35">
        <f t="shared" si="4"/>
        <v>0</v>
      </c>
      <c r="M17" s="34">
        <f t="shared" si="1"/>
        <v>0</v>
      </c>
    </row>
    <row r="18" spans="1:13" s="26" customFormat="1" ht="15.75">
      <c r="A18" s="244" t="s">
        <v>43</v>
      </c>
      <c r="B18" s="244"/>
      <c r="C18" s="36">
        <f>'anexa 2A'!V20</f>
        <v>1</v>
      </c>
      <c r="D18" s="36">
        <f>'anexa 2A'!W20</f>
        <v>16</v>
      </c>
      <c r="E18" s="36">
        <v>61</v>
      </c>
      <c r="F18" s="37">
        <f t="shared" si="0"/>
        <v>976</v>
      </c>
      <c r="G18" s="132">
        <f t="shared" si="2"/>
        <v>146</v>
      </c>
      <c r="H18" s="38">
        <f>F18-G18</f>
        <v>830</v>
      </c>
      <c r="I18" s="51"/>
      <c r="J18" s="51"/>
      <c r="K18" s="34">
        <f t="shared" si="3"/>
        <v>0</v>
      </c>
      <c r="L18" s="35">
        <f t="shared" si="4"/>
        <v>0</v>
      </c>
      <c r="M18" s="34">
        <f>K18+L18</f>
        <v>0</v>
      </c>
    </row>
    <row r="19" spans="1:13" s="26" customFormat="1" ht="15.75">
      <c r="A19" s="164" t="s">
        <v>63</v>
      </c>
      <c r="B19" s="163"/>
      <c r="C19" s="36">
        <f>'anexa 2A'!V21</f>
        <v>0</v>
      </c>
      <c r="D19" s="36">
        <f>'anexa 2A'!W21</f>
        <v>0</v>
      </c>
      <c r="E19" s="36">
        <v>61</v>
      </c>
      <c r="F19" s="37">
        <f t="shared" si="0"/>
        <v>0</v>
      </c>
      <c r="G19" s="132">
        <f t="shared" si="2"/>
        <v>0</v>
      </c>
      <c r="H19" s="38">
        <f>F19-G19</f>
        <v>0</v>
      </c>
      <c r="I19" s="155"/>
      <c r="J19" s="155"/>
      <c r="K19" s="34">
        <f t="shared" si="3"/>
        <v>0</v>
      </c>
      <c r="L19" s="35">
        <f t="shared" si="4"/>
        <v>0</v>
      </c>
      <c r="M19" s="34">
        <f>K19+L19</f>
        <v>0</v>
      </c>
    </row>
    <row r="20" spans="1:13" s="26" customFormat="1" ht="15.75">
      <c r="A20" s="245" t="s">
        <v>28</v>
      </c>
      <c r="B20" s="246"/>
      <c r="C20" s="52">
        <f>SUM(C9:C19)</f>
        <v>47</v>
      </c>
      <c r="D20" s="52">
        <f>SUM(D9:D19)</f>
        <v>1016</v>
      </c>
      <c r="E20" s="53"/>
      <c r="F20" s="54">
        <f>SUM(F9:F19)</f>
        <v>61976</v>
      </c>
      <c r="G20" s="54">
        <f>SUM(G9:G19)</f>
        <v>9296</v>
      </c>
      <c r="H20" s="54">
        <f>SUM(H9:H19)</f>
        <v>33184</v>
      </c>
      <c r="I20" s="146"/>
      <c r="J20" s="146"/>
      <c r="K20" s="27">
        <f>SUM(K9:K19)</f>
        <v>0</v>
      </c>
      <c r="L20" s="27">
        <f>SUM(L9:L19)</f>
        <v>0</v>
      </c>
      <c r="M20" s="28">
        <f>SUM(M9:M19)</f>
        <v>0</v>
      </c>
    </row>
    <row r="21" spans="6:10" s="26" customFormat="1" ht="12.75">
      <c r="F21" s="29"/>
      <c r="G21" s="29"/>
      <c r="H21" s="29"/>
      <c r="I21"/>
      <c r="J21"/>
    </row>
    <row r="22" spans="1:13" s="26" customFormat="1" ht="18.75">
      <c r="A22" s="236" t="s">
        <v>103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</row>
    <row r="23" spans="1:13" s="26" customFormat="1" ht="15.75">
      <c r="A23"/>
      <c r="B23"/>
      <c r="C23"/>
      <c r="D23"/>
      <c r="E23"/>
      <c r="F23" s="25"/>
      <c r="G23" s="25"/>
      <c r="H23" s="25"/>
      <c r="I23"/>
      <c r="J23"/>
      <c r="K23"/>
      <c r="L23"/>
      <c r="M23" s="42"/>
    </row>
    <row r="24" spans="1:13" s="26" customFormat="1" ht="31.5">
      <c r="A24" s="237" t="s">
        <v>41</v>
      </c>
      <c r="B24" s="237"/>
      <c r="C24" s="238" t="s">
        <v>37</v>
      </c>
      <c r="D24" s="237" t="s">
        <v>22</v>
      </c>
      <c r="E24" s="238" t="s">
        <v>38</v>
      </c>
      <c r="F24" s="238" t="s">
        <v>39</v>
      </c>
      <c r="G24" s="41" t="s">
        <v>23</v>
      </c>
      <c r="H24" s="41" t="s">
        <v>24</v>
      </c>
      <c r="I24" s="237" t="s">
        <v>40</v>
      </c>
      <c r="J24" s="237"/>
      <c r="K24" s="237" t="s">
        <v>47</v>
      </c>
      <c r="L24" s="237"/>
      <c r="M24" s="240" t="s">
        <v>52</v>
      </c>
    </row>
    <row r="25" spans="1:13" s="26" customFormat="1" ht="15.75">
      <c r="A25" s="237"/>
      <c r="B25" s="237"/>
      <c r="C25" s="239"/>
      <c r="D25" s="237"/>
      <c r="E25" s="239"/>
      <c r="F25" s="239"/>
      <c r="G25" s="41" t="s">
        <v>25</v>
      </c>
      <c r="H25" s="41" t="s">
        <v>26</v>
      </c>
      <c r="I25" s="41" t="s">
        <v>25</v>
      </c>
      <c r="J25" s="41" t="s">
        <v>26</v>
      </c>
      <c r="K25" s="41" t="s">
        <v>25</v>
      </c>
      <c r="L25" s="41" t="s">
        <v>26</v>
      </c>
      <c r="M25" s="241"/>
    </row>
    <row r="26" spans="1:13" s="26" customFormat="1" ht="33.75" customHeight="1">
      <c r="A26" s="249" t="s">
        <v>78</v>
      </c>
      <c r="B26" s="250"/>
      <c r="C26" s="36">
        <f>'anexa 2A'!V29</f>
        <v>7</v>
      </c>
      <c r="D26" s="36">
        <f>'anexa 2A'!W29</f>
        <v>168</v>
      </c>
      <c r="E26" s="36">
        <v>61</v>
      </c>
      <c r="F26" s="37">
        <f aca="true" t="shared" si="5" ref="F26:F36">D26*E26</f>
        <v>10248</v>
      </c>
      <c r="G26" s="38">
        <f>ROUND(F26*0.15,0)</f>
        <v>1537</v>
      </c>
      <c r="H26" s="38">
        <f>F26-G26</f>
        <v>8711</v>
      </c>
      <c r="I26" s="51"/>
      <c r="J26" s="88"/>
      <c r="K26" s="34">
        <f>G26*I26</f>
        <v>0</v>
      </c>
      <c r="L26" s="35">
        <f>H26*J26</f>
        <v>0</v>
      </c>
      <c r="M26" s="34">
        <f aca="true" t="shared" si="6" ref="M26:M36">K26+L26</f>
        <v>0</v>
      </c>
    </row>
    <row r="27" spans="1:13" s="26" customFormat="1" ht="15.75">
      <c r="A27" s="249" t="s">
        <v>32</v>
      </c>
      <c r="B27" s="250"/>
      <c r="C27" s="36">
        <f>'anexa 2A'!V30</f>
        <v>6</v>
      </c>
      <c r="D27" s="36">
        <f>'anexa 2A'!W30</f>
        <v>144</v>
      </c>
      <c r="E27" s="36">
        <v>61</v>
      </c>
      <c r="F27" s="37">
        <f t="shared" si="5"/>
        <v>8784</v>
      </c>
      <c r="G27" s="38">
        <f aca="true" t="shared" si="7" ref="G27:G36">ROUND(F27*0.15,0)</f>
        <v>1318</v>
      </c>
      <c r="H27" s="38">
        <v>0</v>
      </c>
      <c r="I27" s="51"/>
      <c r="J27" s="51"/>
      <c r="K27" s="34">
        <f aca="true" t="shared" si="8" ref="K27:K36">G27*I27</f>
        <v>0</v>
      </c>
      <c r="L27" s="35">
        <f aca="true" t="shared" si="9" ref="L27:L36">H27*J27</f>
        <v>0</v>
      </c>
      <c r="M27" s="34">
        <f t="shared" si="6"/>
        <v>0</v>
      </c>
    </row>
    <row r="28" spans="1:13" s="26" customFormat="1" ht="15.75">
      <c r="A28" s="249" t="s">
        <v>97</v>
      </c>
      <c r="B28" s="250"/>
      <c r="C28" s="36">
        <f>'anexa 2A'!V31</f>
        <v>25</v>
      </c>
      <c r="D28" s="36">
        <f>'anexa 2A'!W31</f>
        <v>600</v>
      </c>
      <c r="E28" s="36">
        <v>61</v>
      </c>
      <c r="F28" s="37">
        <f t="shared" si="5"/>
        <v>36600</v>
      </c>
      <c r="G28" s="38">
        <f t="shared" si="7"/>
        <v>5490</v>
      </c>
      <c r="H28" s="38">
        <f>F28-G28</f>
        <v>31110</v>
      </c>
      <c r="I28" s="51"/>
      <c r="J28" s="51"/>
      <c r="K28" s="34">
        <f t="shared" si="8"/>
        <v>0</v>
      </c>
      <c r="L28" s="35">
        <f t="shared" si="9"/>
        <v>0</v>
      </c>
      <c r="M28" s="34">
        <f t="shared" si="6"/>
        <v>0</v>
      </c>
    </row>
    <row r="29" spans="1:13" s="26" customFormat="1" ht="30" customHeight="1">
      <c r="A29" s="248" t="s">
        <v>33</v>
      </c>
      <c r="B29" s="248"/>
      <c r="C29" s="36">
        <f>'anexa 2A'!V32</f>
        <v>6</v>
      </c>
      <c r="D29" s="36">
        <f>'anexa 2A'!W32</f>
        <v>96</v>
      </c>
      <c r="E29" s="36">
        <v>61</v>
      </c>
      <c r="F29" s="37">
        <f t="shared" si="5"/>
        <v>5856</v>
      </c>
      <c r="G29" s="38">
        <f t="shared" si="7"/>
        <v>878</v>
      </c>
      <c r="H29" s="38">
        <v>0</v>
      </c>
      <c r="I29" s="51"/>
      <c r="J29" s="51"/>
      <c r="K29" s="34">
        <f t="shared" si="8"/>
        <v>0</v>
      </c>
      <c r="L29" s="35">
        <f t="shared" si="9"/>
        <v>0</v>
      </c>
      <c r="M29" s="34">
        <f t="shared" si="6"/>
        <v>0</v>
      </c>
    </row>
    <row r="30" spans="1:13" s="26" customFormat="1" ht="15.75">
      <c r="A30" s="248" t="s">
        <v>112</v>
      </c>
      <c r="B30" s="248"/>
      <c r="C30" s="36">
        <f>'anexa 2A'!V33</f>
        <v>6</v>
      </c>
      <c r="D30" s="36">
        <f>'anexa 2A'!W33</f>
        <v>144</v>
      </c>
      <c r="E30" s="36">
        <v>61</v>
      </c>
      <c r="F30" s="37">
        <f t="shared" si="5"/>
        <v>8784</v>
      </c>
      <c r="G30" s="38">
        <f t="shared" si="7"/>
        <v>1318</v>
      </c>
      <c r="H30" s="38">
        <f>F30-G30</f>
        <v>7466</v>
      </c>
      <c r="I30" s="51"/>
      <c r="J30" s="51"/>
      <c r="K30" s="34">
        <f t="shared" si="8"/>
        <v>0</v>
      </c>
      <c r="L30" s="35">
        <f t="shared" si="9"/>
        <v>0</v>
      </c>
      <c r="M30" s="34">
        <f t="shared" si="6"/>
        <v>0</v>
      </c>
    </row>
    <row r="31" spans="1:13" s="26" customFormat="1" ht="15.75">
      <c r="A31" s="248" t="s">
        <v>46</v>
      </c>
      <c r="B31" s="248"/>
      <c r="C31" s="36">
        <f>'anexa 2A'!V34</f>
        <v>1</v>
      </c>
      <c r="D31" s="36">
        <f>'anexa 2A'!W34</f>
        <v>16</v>
      </c>
      <c r="E31" s="36">
        <v>61</v>
      </c>
      <c r="F31" s="37">
        <f t="shared" si="5"/>
        <v>976</v>
      </c>
      <c r="G31" s="38">
        <f t="shared" si="7"/>
        <v>146</v>
      </c>
      <c r="H31" s="38">
        <v>0</v>
      </c>
      <c r="I31" s="51"/>
      <c r="J31" s="51"/>
      <c r="K31" s="34">
        <f t="shared" si="8"/>
        <v>0</v>
      </c>
      <c r="L31" s="35">
        <f t="shared" si="9"/>
        <v>0</v>
      </c>
      <c r="M31" s="34">
        <f t="shared" si="6"/>
        <v>0</v>
      </c>
    </row>
    <row r="32" spans="1:13" s="26" customFormat="1" ht="30.75" customHeight="1">
      <c r="A32" s="248" t="s">
        <v>42</v>
      </c>
      <c r="B32" s="248"/>
      <c r="C32" s="36">
        <f>'anexa 2A'!V35</f>
        <v>6</v>
      </c>
      <c r="D32" s="36">
        <f>'anexa 2A'!W35</f>
        <v>96</v>
      </c>
      <c r="E32" s="36">
        <v>61</v>
      </c>
      <c r="F32" s="37">
        <f t="shared" si="5"/>
        <v>5856</v>
      </c>
      <c r="G32" s="38">
        <f t="shared" si="7"/>
        <v>878</v>
      </c>
      <c r="H32" s="37">
        <v>0</v>
      </c>
      <c r="I32" s="51"/>
      <c r="J32" s="51"/>
      <c r="K32" s="34">
        <f t="shared" si="8"/>
        <v>0</v>
      </c>
      <c r="L32" s="35">
        <f t="shared" si="9"/>
        <v>0</v>
      </c>
      <c r="M32" s="34">
        <f t="shared" si="6"/>
        <v>0</v>
      </c>
    </row>
    <row r="33" spans="1:13" s="26" customFormat="1" ht="15.75">
      <c r="A33" s="248" t="s">
        <v>44</v>
      </c>
      <c r="B33" s="248"/>
      <c r="C33" s="36">
        <f>'anexa 2A'!V36</f>
        <v>0</v>
      </c>
      <c r="D33" s="36">
        <f>'anexa 2A'!W36</f>
        <v>0</v>
      </c>
      <c r="E33" s="36">
        <v>61</v>
      </c>
      <c r="F33" s="37">
        <f t="shared" si="5"/>
        <v>0</v>
      </c>
      <c r="G33" s="38">
        <f t="shared" si="7"/>
        <v>0</v>
      </c>
      <c r="H33" s="38">
        <v>0</v>
      </c>
      <c r="I33" s="51"/>
      <c r="J33" s="51"/>
      <c r="K33" s="34">
        <f t="shared" si="8"/>
        <v>0</v>
      </c>
      <c r="L33" s="35">
        <f t="shared" si="9"/>
        <v>0</v>
      </c>
      <c r="M33" s="34">
        <f t="shared" si="6"/>
        <v>0</v>
      </c>
    </row>
    <row r="34" spans="1:13" s="26" customFormat="1" ht="15.75">
      <c r="A34" s="248" t="s">
        <v>27</v>
      </c>
      <c r="B34" s="248"/>
      <c r="C34" s="36">
        <f>'anexa 2A'!V37</f>
        <v>1</v>
      </c>
      <c r="D34" s="36">
        <f>'anexa 2A'!W37</f>
        <v>24</v>
      </c>
      <c r="E34" s="36">
        <v>61</v>
      </c>
      <c r="F34" s="37">
        <f t="shared" si="5"/>
        <v>1464</v>
      </c>
      <c r="G34" s="38">
        <f t="shared" si="7"/>
        <v>220</v>
      </c>
      <c r="H34" s="38">
        <v>0</v>
      </c>
      <c r="I34" s="51"/>
      <c r="J34" s="51"/>
      <c r="K34" s="34">
        <f t="shared" si="8"/>
        <v>0</v>
      </c>
      <c r="L34" s="35">
        <f t="shared" si="9"/>
        <v>0</v>
      </c>
      <c r="M34" s="34">
        <f t="shared" si="6"/>
        <v>0</v>
      </c>
    </row>
    <row r="35" spans="1:13" s="26" customFormat="1" ht="15.75">
      <c r="A35" s="248" t="s">
        <v>43</v>
      </c>
      <c r="B35" s="248"/>
      <c r="C35" s="36">
        <f>'anexa 2A'!V38</f>
        <v>1</v>
      </c>
      <c r="D35" s="36">
        <f>'anexa 2A'!W38</f>
        <v>16</v>
      </c>
      <c r="E35" s="36">
        <v>61</v>
      </c>
      <c r="F35" s="37">
        <f t="shared" si="5"/>
        <v>976</v>
      </c>
      <c r="G35" s="38">
        <f t="shared" si="7"/>
        <v>146</v>
      </c>
      <c r="H35" s="38">
        <f>F35-G35</f>
        <v>830</v>
      </c>
      <c r="I35" s="51"/>
      <c r="J35" s="51"/>
      <c r="K35" s="34">
        <f t="shared" si="8"/>
        <v>0</v>
      </c>
      <c r="L35" s="35">
        <f t="shared" si="9"/>
        <v>0</v>
      </c>
      <c r="M35" s="34">
        <f t="shared" si="6"/>
        <v>0</v>
      </c>
    </row>
    <row r="36" spans="1:13" s="26" customFormat="1" ht="15.75">
      <c r="A36" s="89" t="s">
        <v>63</v>
      </c>
      <c r="B36" s="90"/>
      <c r="C36" s="36">
        <f>'anexa 2A'!V39</f>
        <v>0</v>
      </c>
      <c r="D36" s="36">
        <f>'anexa 2A'!W39</f>
        <v>0</v>
      </c>
      <c r="E36" s="36">
        <v>61</v>
      </c>
      <c r="F36" s="37">
        <f t="shared" si="5"/>
        <v>0</v>
      </c>
      <c r="G36" s="38">
        <f t="shared" si="7"/>
        <v>0</v>
      </c>
      <c r="H36" s="38">
        <f>F36-G36</f>
        <v>0</v>
      </c>
      <c r="I36" s="155"/>
      <c r="J36" s="155"/>
      <c r="K36" s="34">
        <f t="shared" si="8"/>
        <v>0</v>
      </c>
      <c r="L36" s="35">
        <f t="shared" si="9"/>
        <v>0</v>
      </c>
      <c r="M36" s="34">
        <f t="shared" si="6"/>
        <v>0</v>
      </c>
    </row>
    <row r="37" spans="1:13" s="26" customFormat="1" ht="15.75">
      <c r="A37" s="245" t="s">
        <v>28</v>
      </c>
      <c r="B37" s="246"/>
      <c r="C37" s="52">
        <f>SUM(C26:C36)</f>
        <v>59</v>
      </c>
      <c r="D37" s="52">
        <f>SUM(D26:D36)</f>
        <v>1304</v>
      </c>
      <c r="E37" s="53"/>
      <c r="F37" s="54">
        <f>SUM(F26:F36)</f>
        <v>79544</v>
      </c>
      <c r="G37" s="54">
        <f>SUM(G26:G36)</f>
        <v>11931</v>
      </c>
      <c r="H37" s="54">
        <f>SUM(H26:H36)</f>
        <v>48117</v>
      </c>
      <c r="I37" s="55"/>
      <c r="J37" s="55"/>
      <c r="K37" s="27">
        <f>SUM(K26:K36)</f>
        <v>0</v>
      </c>
      <c r="L37" s="27">
        <f>SUM(L26:L36)</f>
        <v>0</v>
      </c>
      <c r="M37" s="28">
        <f>SUM(M26:M36)</f>
        <v>0</v>
      </c>
    </row>
    <row r="38" spans="6:10" s="26" customFormat="1" ht="12.75">
      <c r="F38" s="29"/>
      <c r="G38" s="29"/>
      <c r="H38" s="29"/>
      <c r="I38"/>
      <c r="J38"/>
    </row>
    <row r="39" spans="1:42" s="111" customFormat="1" ht="15.75">
      <c r="A39" s="147"/>
      <c r="B39" s="26"/>
      <c r="C39" s="26"/>
      <c r="D39" s="147"/>
      <c r="E39" s="26"/>
      <c r="F39" s="26"/>
      <c r="G39" s="148"/>
      <c r="H39"/>
      <c r="I39" s="26"/>
      <c r="J39" s="149"/>
      <c r="K39"/>
      <c r="L39" s="26"/>
      <c r="M39" s="15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B39"/>
      <c r="AC39" s="112"/>
      <c r="AD39" s="95"/>
      <c r="AE39" s="113"/>
      <c r="AF39" s="114"/>
      <c r="AG39" s="114"/>
      <c r="AH39" s="95"/>
      <c r="AI39" s="115"/>
      <c r="AJ39" s="115"/>
      <c r="AK39" s="115"/>
      <c r="AL39" s="115"/>
      <c r="AM39" s="112"/>
      <c r="AN39" s="112"/>
      <c r="AO39" s="112"/>
      <c r="AP39" s="112"/>
    </row>
    <row r="40" spans="1:42" s="111" customFormat="1" ht="15.75">
      <c r="A40" s="149"/>
      <c r="B40" s="26"/>
      <c r="C40" s="26"/>
      <c r="D40" s="151"/>
      <c r="E40" s="26"/>
      <c r="F40" s="26"/>
      <c r="G40" s="148"/>
      <c r="H40"/>
      <c r="I40" s="26"/>
      <c r="J40" s="152"/>
      <c r="K40" s="153"/>
      <c r="L40" s="26"/>
      <c r="M40" s="154"/>
      <c r="N40" s="110"/>
      <c r="O40" s="134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B40"/>
      <c r="AC40" s="116"/>
      <c r="AD40" s="95"/>
      <c r="AE40" s="113"/>
      <c r="AF40" s="114"/>
      <c r="AG40" s="114"/>
      <c r="AH40" s="95"/>
      <c r="AI40" s="115"/>
      <c r="AJ40" s="115"/>
      <c r="AK40" s="115"/>
      <c r="AL40" s="115"/>
      <c r="AM40" s="112"/>
      <c r="AN40" s="112"/>
      <c r="AO40" s="112"/>
      <c r="AP40" s="112"/>
    </row>
    <row r="41" spans="1:12" s="26" customFormat="1" ht="12.75">
      <c r="A41" s="1"/>
      <c r="B41" s="2"/>
      <c r="C41" s="40"/>
      <c r="D41" s="1"/>
      <c r="E41" s="1"/>
      <c r="F41" s="1"/>
      <c r="G41"/>
      <c r="H41" s="1"/>
      <c r="I41" s="1"/>
      <c r="J41" s="48"/>
      <c r="K41" s="48"/>
      <c r="L41"/>
    </row>
    <row r="42" spans="1:13" s="43" customFormat="1" ht="15">
      <c r="A42" s="1"/>
      <c r="B42" s="2"/>
      <c r="C42" s="40"/>
      <c r="D42" s="1"/>
      <c r="E42" s="1"/>
      <c r="F42" s="1"/>
      <c r="G42"/>
      <c r="H42" s="1"/>
      <c r="I42" s="1"/>
      <c r="J42"/>
      <c r="K42"/>
      <c r="L42"/>
      <c r="M42" s="26"/>
    </row>
    <row r="43" spans="1:13" s="43" customFormat="1" ht="15">
      <c r="A43"/>
      <c r="B43" s="26"/>
      <c r="C43" s="70"/>
      <c r="D43" s="1"/>
      <c r="E43" s="1"/>
      <c r="F43" s="1"/>
      <c r="G43" s="1"/>
      <c r="H43" s="1"/>
      <c r="I43" s="1"/>
      <c r="J43" s="1"/>
      <c r="K43" s="1"/>
      <c r="L43"/>
      <c r="M43" s="26"/>
    </row>
    <row r="44" spans="2:13" ht="12.75">
      <c r="B44" s="26"/>
      <c r="C44" s="40"/>
      <c r="D44" s="1"/>
      <c r="E44" s="1"/>
      <c r="F44"/>
      <c r="G44" s="50"/>
      <c r="H44" s="71"/>
      <c r="I44" s="1"/>
      <c r="J44" s="1"/>
      <c r="K44" s="26"/>
      <c r="M44" s="26"/>
    </row>
    <row r="45" spans="3:13" ht="12.75">
      <c r="C45" s="40"/>
      <c r="D45" s="1"/>
      <c r="E45" s="1"/>
      <c r="F45"/>
      <c r="G45" s="50"/>
      <c r="H45" s="71"/>
      <c r="I45" s="1"/>
      <c r="J45" s="1"/>
      <c r="K45" s="48"/>
      <c r="M45" s="26"/>
    </row>
    <row r="46" spans="1:13" s="26" customFormat="1" ht="12.75">
      <c r="A46" s="247"/>
      <c r="B46" s="247"/>
      <c r="C46" s="247"/>
      <c r="D46" s="247"/>
      <c r="E46" s="1"/>
      <c r="F46" s="1"/>
      <c r="G46" s="1"/>
      <c r="H46" s="1"/>
      <c r="I46" s="1"/>
      <c r="J46" s="1"/>
      <c r="K46" s="1"/>
      <c r="L46" s="1"/>
      <c r="M46"/>
    </row>
    <row r="47" spans="1:12" ht="12.75">
      <c r="A47" s="7"/>
      <c r="D47" s="40"/>
      <c r="E47" s="1"/>
      <c r="F47" s="1"/>
      <c r="G47" s="1"/>
      <c r="H47" s="1"/>
      <c r="L47" s="1"/>
    </row>
    <row r="48" spans="1:12" ht="12.75">
      <c r="A48" s="7"/>
      <c r="D48" s="40"/>
      <c r="E48" s="1"/>
      <c r="F48" s="1"/>
      <c r="G48" s="1"/>
      <c r="H48" s="1"/>
      <c r="L48" s="1"/>
    </row>
  </sheetData>
  <sheetProtection/>
  <mergeCells count="43">
    <mergeCell ref="A35:B35"/>
    <mergeCell ref="A37:B37"/>
    <mergeCell ref="A26:B26"/>
    <mergeCell ref="A27:B27"/>
    <mergeCell ref="A28:B28"/>
    <mergeCell ref="A29:B29"/>
    <mergeCell ref="A30:B30"/>
    <mergeCell ref="A46:D46"/>
    <mergeCell ref="A31:B31"/>
    <mergeCell ref="A32:B32"/>
    <mergeCell ref="A33:B33"/>
    <mergeCell ref="A34:B34"/>
    <mergeCell ref="A22:M22"/>
    <mergeCell ref="A24:B25"/>
    <mergeCell ref="C24:C25"/>
    <mergeCell ref="D24:D25"/>
    <mergeCell ref="E24:E25"/>
    <mergeCell ref="F24:F25"/>
    <mergeCell ref="I24:J24"/>
    <mergeCell ref="K24:L24"/>
    <mergeCell ref="M24:M25"/>
    <mergeCell ref="A14:B14"/>
    <mergeCell ref="A15:B15"/>
    <mergeCell ref="A16:B16"/>
    <mergeCell ref="A17:B17"/>
    <mergeCell ref="A18:B18"/>
    <mergeCell ref="A20:B20"/>
    <mergeCell ref="M7:M8"/>
    <mergeCell ref="A9:B9"/>
    <mergeCell ref="A10:B10"/>
    <mergeCell ref="A11:B11"/>
    <mergeCell ref="A12:B12"/>
    <mergeCell ref="A13:B13"/>
    <mergeCell ref="A1:C1"/>
    <mergeCell ref="A2:C2"/>
    <mergeCell ref="A5:M5"/>
    <mergeCell ref="A7:B8"/>
    <mergeCell ref="C7:C8"/>
    <mergeCell ref="D7:D8"/>
    <mergeCell ref="E7:E8"/>
    <mergeCell ref="F7:F8"/>
    <mergeCell ref="I7:J7"/>
    <mergeCell ref="K7:L7"/>
  </mergeCells>
  <printOptions horizontalCentered="1"/>
  <pageMargins left="0.708661417322835" right="0.458661417" top="0.31496062992126" bottom="0.31496062992126" header="0.31496062992126" footer="0.31496062992126"/>
  <pageSetup horizontalDpi="600" verticalDpi="600" orientation="landscape" paperSize="9" scale="65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48"/>
  <sheetViews>
    <sheetView view="pageBreakPreview" zoomScale="85" zoomScaleSheetLayoutView="85" zoomScalePageLayoutView="0" workbookViewId="0" topLeftCell="A1">
      <selection activeCell="A39" sqref="A39:M40"/>
    </sheetView>
  </sheetViews>
  <sheetFormatPr defaultColWidth="9.140625" defaultRowHeight="12.75"/>
  <cols>
    <col min="1" max="1" width="17.00390625" style="0" customWidth="1"/>
    <col min="2" max="2" width="20.57421875" style="0" customWidth="1"/>
    <col min="3" max="3" width="9.28125" style="0" customWidth="1"/>
    <col min="4" max="4" width="7.8515625" style="0" customWidth="1"/>
    <col min="5" max="5" width="7.00390625" style="0" customWidth="1"/>
    <col min="6" max="6" width="9.28125" style="25" customWidth="1"/>
    <col min="7" max="7" width="10.7109375" style="25" customWidth="1"/>
    <col min="8" max="8" width="11.140625" style="25" customWidth="1"/>
    <col min="10" max="10" width="11.00390625" style="0" customWidth="1"/>
    <col min="11" max="12" width="17.00390625" style="0" customWidth="1"/>
    <col min="13" max="13" width="19.28125" style="0" customWidth="1"/>
  </cols>
  <sheetData>
    <row r="1" spans="1:15" ht="12.75">
      <c r="A1" s="223" t="s">
        <v>61</v>
      </c>
      <c r="B1" s="223"/>
      <c r="C1" s="223"/>
      <c r="L1" s="84"/>
      <c r="M1" s="73"/>
      <c r="N1" s="73"/>
      <c r="O1" s="73"/>
    </row>
    <row r="2" spans="1:15" ht="12.75">
      <c r="A2" s="223" t="s">
        <v>125</v>
      </c>
      <c r="B2" s="223"/>
      <c r="C2" s="223"/>
      <c r="L2" s="84"/>
      <c r="M2" s="73"/>
      <c r="N2" s="73"/>
      <c r="O2" s="73"/>
    </row>
    <row r="3" spans="1:15" ht="12.75">
      <c r="A3" s="19"/>
      <c r="L3" s="84"/>
      <c r="M3" s="74"/>
      <c r="N3" s="74"/>
      <c r="O3" s="74"/>
    </row>
    <row r="4" spans="1:15" ht="15">
      <c r="A4" s="43"/>
      <c r="L4" s="72"/>
      <c r="M4" s="72"/>
      <c r="N4" s="74"/>
      <c r="O4" s="74"/>
    </row>
    <row r="5" spans="1:13" ht="18.75">
      <c r="A5" s="236" t="s">
        <v>89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3" ht="1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2" t="s">
        <v>21</v>
      </c>
    </row>
    <row r="7" spans="1:13" ht="30.75" customHeight="1">
      <c r="A7" s="237" t="s">
        <v>41</v>
      </c>
      <c r="B7" s="237"/>
      <c r="C7" s="238" t="s">
        <v>37</v>
      </c>
      <c r="D7" s="237" t="s">
        <v>22</v>
      </c>
      <c r="E7" s="238" t="s">
        <v>38</v>
      </c>
      <c r="F7" s="238" t="s">
        <v>39</v>
      </c>
      <c r="G7" s="41" t="s">
        <v>23</v>
      </c>
      <c r="H7" s="41" t="s">
        <v>24</v>
      </c>
      <c r="I7" s="237" t="s">
        <v>40</v>
      </c>
      <c r="J7" s="237"/>
      <c r="K7" s="237" t="s">
        <v>47</v>
      </c>
      <c r="L7" s="237"/>
      <c r="M7" s="240" t="s">
        <v>52</v>
      </c>
    </row>
    <row r="8" spans="1:13" ht="15.75">
      <c r="A8" s="237"/>
      <c r="B8" s="237"/>
      <c r="C8" s="239"/>
      <c r="D8" s="237"/>
      <c r="E8" s="239"/>
      <c r="F8" s="239"/>
      <c r="G8" s="41" t="s">
        <v>25</v>
      </c>
      <c r="H8" s="41" t="s">
        <v>26</v>
      </c>
      <c r="I8" s="41" t="s">
        <v>25</v>
      </c>
      <c r="J8" s="41" t="s">
        <v>26</v>
      </c>
      <c r="K8" s="41" t="s">
        <v>25</v>
      </c>
      <c r="L8" s="41" t="s">
        <v>26</v>
      </c>
      <c r="M8" s="241"/>
    </row>
    <row r="9" spans="1:13" ht="30" customHeight="1">
      <c r="A9" s="249" t="s">
        <v>78</v>
      </c>
      <c r="B9" s="250"/>
      <c r="C9" s="36">
        <f>'anexa 2A'!V11</f>
        <v>6</v>
      </c>
      <c r="D9" s="36">
        <f>'anexa 2A'!W11</f>
        <v>144</v>
      </c>
      <c r="E9" s="36">
        <v>151</v>
      </c>
      <c r="F9" s="37">
        <f aca="true" t="shared" si="0" ref="F9:F19">D9*E9</f>
        <v>21744</v>
      </c>
      <c r="G9" s="38">
        <f aca="true" t="shared" si="1" ref="G9:G19">F9*0.15</f>
        <v>3261.6</v>
      </c>
      <c r="H9" s="38">
        <f>F9-G9</f>
        <v>18482.4</v>
      </c>
      <c r="I9" s="51"/>
      <c r="J9" s="51"/>
      <c r="K9" s="34">
        <f>G9*I9</f>
        <v>0</v>
      </c>
      <c r="L9" s="35">
        <f>H9*J9</f>
        <v>0</v>
      </c>
      <c r="M9" s="34">
        <f aca="true" t="shared" si="2" ref="M9:M17">K9+L9</f>
        <v>0</v>
      </c>
    </row>
    <row r="10" spans="1:13" ht="15.75">
      <c r="A10" s="249" t="s">
        <v>32</v>
      </c>
      <c r="B10" s="250"/>
      <c r="C10" s="36">
        <f>'anexa 2A'!V12</f>
        <v>6</v>
      </c>
      <c r="D10" s="36">
        <f>'anexa 2A'!W12</f>
        <v>144</v>
      </c>
      <c r="E10" s="36">
        <v>151</v>
      </c>
      <c r="F10" s="37">
        <f t="shared" si="0"/>
        <v>21744</v>
      </c>
      <c r="G10" s="38">
        <f t="shared" si="1"/>
        <v>3261.6</v>
      </c>
      <c r="H10" s="38">
        <v>0</v>
      </c>
      <c r="I10" s="51"/>
      <c r="J10" s="51"/>
      <c r="K10" s="34">
        <f aca="true" t="shared" si="3" ref="K10:K19">G10*I10</f>
        <v>0</v>
      </c>
      <c r="L10" s="35">
        <f aca="true" t="shared" si="4" ref="L10:L19">H10*J10</f>
        <v>0</v>
      </c>
      <c r="M10" s="34">
        <f t="shared" si="2"/>
        <v>0</v>
      </c>
    </row>
    <row r="11" spans="1:13" ht="15.75">
      <c r="A11" s="249" t="s">
        <v>96</v>
      </c>
      <c r="B11" s="250"/>
      <c r="C11" s="36">
        <f>'anexa 2A'!V13</f>
        <v>14</v>
      </c>
      <c r="D11" s="36">
        <f>'anexa 2A'!W13</f>
        <v>336</v>
      </c>
      <c r="E11" s="36">
        <v>151</v>
      </c>
      <c r="F11" s="37">
        <f t="shared" si="0"/>
        <v>50736</v>
      </c>
      <c r="G11" s="38">
        <f t="shared" si="1"/>
        <v>7610.4</v>
      </c>
      <c r="H11" s="38">
        <f>F11-G11</f>
        <v>43125.6</v>
      </c>
      <c r="I11" s="51"/>
      <c r="J11" s="51"/>
      <c r="K11" s="34">
        <f t="shared" si="3"/>
        <v>0</v>
      </c>
      <c r="L11" s="35">
        <f t="shared" si="4"/>
        <v>0</v>
      </c>
      <c r="M11" s="34">
        <f t="shared" si="2"/>
        <v>0</v>
      </c>
    </row>
    <row r="12" spans="1:13" ht="30.75" customHeight="1">
      <c r="A12" s="248" t="s">
        <v>33</v>
      </c>
      <c r="B12" s="248"/>
      <c r="C12" s="36">
        <f>'anexa 2A'!V14</f>
        <v>6</v>
      </c>
      <c r="D12" s="36">
        <f>'anexa 2A'!W14</f>
        <v>96</v>
      </c>
      <c r="E12" s="36">
        <v>151</v>
      </c>
      <c r="F12" s="37">
        <f t="shared" si="0"/>
        <v>14496</v>
      </c>
      <c r="G12" s="38">
        <f t="shared" si="1"/>
        <v>2174.4</v>
      </c>
      <c r="H12" s="38">
        <v>0</v>
      </c>
      <c r="I12" s="51"/>
      <c r="J12" s="51"/>
      <c r="K12" s="34">
        <f t="shared" si="3"/>
        <v>0</v>
      </c>
      <c r="L12" s="35">
        <f t="shared" si="4"/>
        <v>0</v>
      </c>
      <c r="M12" s="34">
        <f t="shared" si="2"/>
        <v>0</v>
      </c>
    </row>
    <row r="13" spans="1:13" ht="15.75">
      <c r="A13" s="248" t="s">
        <v>30</v>
      </c>
      <c r="B13" s="248"/>
      <c r="C13" s="36">
        <f>'anexa 2A'!V15</f>
        <v>6</v>
      </c>
      <c r="D13" s="36">
        <f>'anexa 2A'!W15</f>
        <v>144</v>
      </c>
      <c r="E13" s="36">
        <v>151</v>
      </c>
      <c r="F13" s="37">
        <f t="shared" si="0"/>
        <v>21744</v>
      </c>
      <c r="G13" s="38">
        <f t="shared" si="1"/>
        <v>3261.6</v>
      </c>
      <c r="H13" s="38">
        <f>F13-G13</f>
        <v>18482.4</v>
      </c>
      <c r="I13" s="51"/>
      <c r="J13" s="51"/>
      <c r="K13" s="34">
        <f t="shared" si="3"/>
        <v>0</v>
      </c>
      <c r="L13" s="35">
        <f t="shared" si="4"/>
        <v>0</v>
      </c>
      <c r="M13" s="34">
        <f t="shared" si="2"/>
        <v>0</v>
      </c>
    </row>
    <row r="14" spans="1:13" ht="15.75">
      <c r="A14" s="248" t="s">
        <v>46</v>
      </c>
      <c r="B14" s="248"/>
      <c r="C14" s="36">
        <f>'anexa 2A'!V16</f>
        <v>1</v>
      </c>
      <c r="D14" s="36">
        <f>'anexa 2A'!W16</f>
        <v>16</v>
      </c>
      <c r="E14" s="36">
        <v>151</v>
      </c>
      <c r="F14" s="37">
        <f t="shared" si="0"/>
        <v>2416</v>
      </c>
      <c r="G14" s="38">
        <f t="shared" si="1"/>
        <v>362.4</v>
      </c>
      <c r="H14" s="38">
        <v>0</v>
      </c>
      <c r="I14" s="51"/>
      <c r="J14" s="51"/>
      <c r="K14" s="34">
        <f t="shared" si="3"/>
        <v>0</v>
      </c>
      <c r="L14" s="35">
        <f t="shared" si="4"/>
        <v>0</v>
      </c>
      <c r="M14" s="34">
        <f t="shared" si="2"/>
        <v>0</v>
      </c>
    </row>
    <row r="15" spans="1:13" ht="32.25" customHeight="1">
      <c r="A15" s="248" t="s">
        <v>42</v>
      </c>
      <c r="B15" s="248"/>
      <c r="C15" s="36">
        <f>'anexa 2A'!V17</f>
        <v>6</v>
      </c>
      <c r="D15" s="36">
        <f>'anexa 2A'!W17</f>
        <v>96</v>
      </c>
      <c r="E15" s="36">
        <v>151</v>
      </c>
      <c r="F15" s="37">
        <f t="shared" si="0"/>
        <v>14496</v>
      </c>
      <c r="G15" s="37">
        <f t="shared" si="1"/>
        <v>2174.4</v>
      </c>
      <c r="H15" s="37">
        <v>0</v>
      </c>
      <c r="I15" s="51"/>
      <c r="J15" s="51"/>
      <c r="K15" s="34">
        <f t="shared" si="3"/>
        <v>0</v>
      </c>
      <c r="L15" s="35">
        <f t="shared" si="4"/>
        <v>0</v>
      </c>
      <c r="M15" s="34">
        <f t="shared" si="2"/>
        <v>0</v>
      </c>
    </row>
    <row r="16" spans="1:13" s="26" customFormat="1" ht="15.75">
      <c r="A16" s="248" t="s">
        <v>44</v>
      </c>
      <c r="B16" s="248"/>
      <c r="C16" s="36">
        <f>'anexa 2A'!V18</f>
        <v>0</v>
      </c>
      <c r="D16" s="36">
        <f>'anexa 2A'!W18</f>
        <v>0</v>
      </c>
      <c r="E16" s="36">
        <v>151</v>
      </c>
      <c r="F16" s="37">
        <f t="shared" si="0"/>
        <v>0</v>
      </c>
      <c r="G16" s="38">
        <f t="shared" si="1"/>
        <v>0</v>
      </c>
      <c r="H16" s="38">
        <f>F16-G16</f>
        <v>0</v>
      </c>
      <c r="I16" s="51"/>
      <c r="J16" s="51"/>
      <c r="K16" s="34">
        <f t="shared" si="3"/>
        <v>0</v>
      </c>
      <c r="L16" s="35">
        <f t="shared" si="4"/>
        <v>0</v>
      </c>
      <c r="M16" s="34">
        <f t="shared" si="2"/>
        <v>0</v>
      </c>
    </row>
    <row r="17" spans="1:13" s="26" customFormat="1" ht="15.75">
      <c r="A17" s="248" t="s">
        <v>27</v>
      </c>
      <c r="B17" s="248"/>
      <c r="C17" s="36">
        <f>'anexa 2A'!V19</f>
        <v>1</v>
      </c>
      <c r="D17" s="36">
        <f>'anexa 2A'!W19</f>
        <v>24</v>
      </c>
      <c r="E17" s="36">
        <v>151</v>
      </c>
      <c r="F17" s="37">
        <f t="shared" si="0"/>
        <v>3624</v>
      </c>
      <c r="G17" s="38">
        <f t="shared" si="1"/>
        <v>543.6</v>
      </c>
      <c r="H17" s="38">
        <v>0</v>
      </c>
      <c r="I17" s="51"/>
      <c r="J17" s="51"/>
      <c r="K17" s="34">
        <f t="shared" si="3"/>
        <v>0</v>
      </c>
      <c r="L17" s="35">
        <f t="shared" si="4"/>
        <v>0</v>
      </c>
      <c r="M17" s="34">
        <f t="shared" si="2"/>
        <v>0</v>
      </c>
    </row>
    <row r="18" spans="1:13" s="26" customFormat="1" ht="15.75">
      <c r="A18" s="248" t="s">
        <v>43</v>
      </c>
      <c r="B18" s="248"/>
      <c r="C18" s="36">
        <f>'anexa 2A'!V20</f>
        <v>1</v>
      </c>
      <c r="D18" s="36">
        <f>'anexa 2A'!W20</f>
        <v>16</v>
      </c>
      <c r="E18" s="36">
        <v>151</v>
      </c>
      <c r="F18" s="37">
        <f t="shared" si="0"/>
        <v>2416</v>
      </c>
      <c r="G18" s="38">
        <f t="shared" si="1"/>
        <v>362.4</v>
      </c>
      <c r="H18" s="38">
        <f>F18-G18</f>
        <v>2053.6</v>
      </c>
      <c r="I18" s="51"/>
      <c r="J18" s="51"/>
      <c r="K18" s="34">
        <f t="shared" si="3"/>
        <v>0</v>
      </c>
      <c r="L18" s="35">
        <f t="shared" si="4"/>
        <v>0</v>
      </c>
      <c r="M18" s="34">
        <f>K18+L18</f>
        <v>0</v>
      </c>
    </row>
    <row r="19" spans="1:13" s="26" customFormat="1" ht="15.75">
      <c r="A19" s="89" t="s">
        <v>63</v>
      </c>
      <c r="B19" s="90"/>
      <c r="C19" s="36">
        <f>'anexa 2A'!V21</f>
        <v>0</v>
      </c>
      <c r="D19" s="36">
        <f>'anexa 2A'!W21</f>
        <v>0</v>
      </c>
      <c r="E19" s="36">
        <v>151</v>
      </c>
      <c r="F19" s="37">
        <f t="shared" si="0"/>
        <v>0</v>
      </c>
      <c r="G19" s="38">
        <f t="shared" si="1"/>
        <v>0</v>
      </c>
      <c r="H19" s="38">
        <f>F19-G19</f>
        <v>0</v>
      </c>
      <c r="I19" s="51"/>
      <c r="J19" s="51"/>
      <c r="K19" s="34">
        <f t="shared" si="3"/>
        <v>0</v>
      </c>
      <c r="L19" s="35">
        <f t="shared" si="4"/>
        <v>0</v>
      </c>
      <c r="M19" s="34">
        <f>K19+L19</f>
        <v>0</v>
      </c>
    </row>
    <row r="20" spans="1:13" s="26" customFormat="1" ht="15.75">
      <c r="A20" s="245" t="s">
        <v>28</v>
      </c>
      <c r="B20" s="246"/>
      <c r="C20" s="52">
        <f>SUM(C9:C19)</f>
        <v>47</v>
      </c>
      <c r="D20" s="52">
        <f>SUM(D9:D19)</f>
        <v>1016</v>
      </c>
      <c r="E20" s="53"/>
      <c r="F20" s="54">
        <f>SUM(F9:F19)</f>
        <v>153416</v>
      </c>
      <c r="G20" s="54">
        <f>SUM(G9:G19)</f>
        <v>23012.4</v>
      </c>
      <c r="H20" s="54">
        <f>SUM(H9:H19)</f>
        <v>82144</v>
      </c>
      <c r="I20" s="55"/>
      <c r="J20" s="55"/>
      <c r="K20" s="27">
        <f>SUM(K9:K19)</f>
        <v>0</v>
      </c>
      <c r="L20" s="27">
        <f>SUM(L9:L19)</f>
        <v>0</v>
      </c>
      <c r="M20" s="28">
        <f>SUM(M9:M19)</f>
        <v>0</v>
      </c>
    </row>
    <row r="21" spans="6:10" s="26" customFormat="1" ht="12.75">
      <c r="F21" s="29"/>
      <c r="G21" s="29"/>
      <c r="H21" s="29"/>
      <c r="I21"/>
      <c r="J21"/>
    </row>
    <row r="22" spans="1:13" ht="18.75">
      <c r="A22" s="236" t="s">
        <v>90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</row>
    <row r="23" spans="1:13" s="26" customFormat="1" ht="15.75">
      <c r="A23"/>
      <c r="B23"/>
      <c r="C23"/>
      <c r="D23"/>
      <c r="E23"/>
      <c r="F23" s="25"/>
      <c r="G23" s="25"/>
      <c r="H23" s="25"/>
      <c r="I23"/>
      <c r="J23"/>
      <c r="K23"/>
      <c r="L23"/>
      <c r="M23" s="42"/>
    </row>
    <row r="24" spans="1:13" s="26" customFormat="1" ht="31.5">
      <c r="A24" s="237" t="s">
        <v>41</v>
      </c>
      <c r="B24" s="237"/>
      <c r="C24" s="238" t="s">
        <v>37</v>
      </c>
      <c r="D24" s="237" t="s">
        <v>22</v>
      </c>
      <c r="E24" s="238" t="s">
        <v>38</v>
      </c>
      <c r="F24" s="238" t="s">
        <v>39</v>
      </c>
      <c r="G24" s="41" t="s">
        <v>23</v>
      </c>
      <c r="H24" s="41" t="s">
        <v>24</v>
      </c>
      <c r="I24" s="237" t="s">
        <v>40</v>
      </c>
      <c r="J24" s="237"/>
      <c r="K24" s="237" t="s">
        <v>47</v>
      </c>
      <c r="L24" s="237"/>
      <c r="M24" s="240" t="s">
        <v>52</v>
      </c>
    </row>
    <row r="25" spans="1:13" s="26" customFormat="1" ht="15.75">
      <c r="A25" s="237"/>
      <c r="B25" s="237"/>
      <c r="C25" s="239"/>
      <c r="D25" s="237"/>
      <c r="E25" s="239"/>
      <c r="F25" s="239"/>
      <c r="G25" s="41" t="s">
        <v>25</v>
      </c>
      <c r="H25" s="41" t="s">
        <v>26</v>
      </c>
      <c r="I25" s="41" t="s">
        <v>25</v>
      </c>
      <c r="J25" s="41" t="s">
        <v>26</v>
      </c>
      <c r="K25" s="41" t="s">
        <v>25</v>
      </c>
      <c r="L25" s="41" t="s">
        <v>26</v>
      </c>
      <c r="M25" s="241"/>
    </row>
    <row r="26" spans="1:13" s="26" customFormat="1" ht="30.75" customHeight="1">
      <c r="A26" s="249" t="s">
        <v>78</v>
      </c>
      <c r="B26" s="250"/>
      <c r="C26" s="36">
        <f>'anexa 2A'!V29</f>
        <v>7</v>
      </c>
      <c r="D26" s="36">
        <f>'anexa 2A'!W29</f>
        <v>168</v>
      </c>
      <c r="E26" s="36">
        <v>151</v>
      </c>
      <c r="F26" s="37">
        <f aca="true" t="shared" si="5" ref="F26:F36">D26*E26</f>
        <v>25368</v>
      </c>
      <c r="G26" s="38">
        <f aca="true" t="shared" si="6" ref="G26:G36">F26*0.15</f>
        <v>3805.2</v>
      </c>
      <c r="H26" s="38">
        <f>F26-G26</f>
        <v>21562.8</v>
      </c>
      <c r="I26" s="51"/>
      <c r="J26" s="51"/>
      <c r="K26" s="34">
        <f>G26*I26</f>
        <v>0</v>
      </c>
      <c r="L26" s="35">
        <f>H26*J26</f>
        <v>0</v>
      </c>
      <c r="M26" s="34">
        <f aca="true" t="shared" si="7" ref="M26:M36">K26+L26</f>
        <v>0</v>
      </c>
    </row>
    <row r="27" spans="1:13" s="26" customFormat="1" ht="15.75">
      <c r="A27" s="249" t="s">
        <v>32</v>
      </c>
      <c r="B27" s="250"/>
      <c r="C27" s="36">
        <f>'anexa 2A'!V30</f>
        <v>6</v>
      </c>
      <c r="D27" s="36">
        <f>'anexa 2A'!W30</f>
        <v>144</v>
      </c>
      <c r="E27" s="36">
        <v>151</v>
      </c>
      <c r="F27" s="37">
        <f t="shared" si="5"/>
        <v>21744</v>
      </c>
      <c r="G27" s="38">
        <f t="shared" si="6"/>
        <v>3261.6</v>
      </c>
      <c r="H27" s="38">
        <v>0</v>
      </c>
      <c r="I27" s="51"/>
      <c r="J27" s="51"/>
      <c r="K27" s="34">
        <f aca="true" t="shared" si="8" ref="K27:K36">G27*I27</f>
        <v>0</v>
      </c>
      <c r="L27" s="35">
        <f aca="true" t="shared" si="9" ref="L27:L36">H27*J27</f>
        <v>0</v>
      </c>
      <c r="M27" s="34">
        <f t="shared" si="7"/>
        <v>0</v>
      </c>
    </row>
    <row r="28" spans="1:13" s="26" customFormat="1" ht="15.75">
      <c r="A28" s="249" t="s">
        <v>97</v>
      </c>
      <c r="B28" s="250"/>
      <c r="C28" s="36">
        <f>'anexa 2A'!V31</f>
        <v>25</v>
      </c>
      <c r="D28" s="36">
        <f>'anexa 2A'!W31</f>
        <v>600</v>
      </c>
      <c r="E28" s="36">
        <v>151</v>
      </c>
      <c r="F28" s="37">
        <f t="shared" si="5"/>
        <v>90600</v>
      </c>
      <c r="G28" s="38">
        <f t="shared" si="6"/>
        <v>13590</v>
      </c>
      <c r="H28" s="38">
        <f>F28-G28</f>
        <v>77010</v>
      </c>
      <c r="I28" s="51"/>
      <c r="J28" s="51"/>
      <c r="K28" s="34">
        <f t="shared" si="8"/>
        <v>0</v>
      </c>
      <c r="L28" s="35">
        <f t="shared" si="9"/>
        <v>0</v>
      </c>
      <c r="M28" s="34">
        <f t="shared" si="7"/>
        <v>0</v>
      </c>
    </row>
    <row r="29" spans="1:13" s="26" customFormat="1" ht="30.75" customHeight="1">
      <c r="A29" s="248" t="s">
        <v>33</v>
      </c>
      <c r="B29" s="248"/>
      <c r="C29" s="36">
        <f>'anexa 2A'!V32</f>
        <v>6</v>
      </c>
      <c r="D29" s="36">
        <f>'anexa 2A'!W32</f>
        <v>96</v>
      </c>
      <c r="E29" s="36">
        <v>151</v>
      </c>
      <c r="F29" s="37">
        <f t="shared" si="5"/>
        <v>14496</v>
      </c>
      <c r="G29" s="38">
        <f t="shared" si="6"/>
        <v>2174.4</v>
      </c>
      <c r="H29" s="38">
        <v>0</v>
      </c>
      <c r="I29" s="51"/>
      <c r="J29" s="51"/>
      <c r="K29" s="34">
        <f t="shared" si="8"/>
        <v>0</v>
      </c>
      <c r="L29" s="35">
        <f t="shared" si="9"/>
        <v>0</v>
      </c>
      <c r="M29" s="34">
        <f t="shared" si="7"/>
        <v>0</v>
      </c>
    </row>
    <row r="30" spans="1:13" s="26" customFormat="1" ht="15.75">
      <c r="A30" s="248" t="s">
        <v>112</v>
      </c>
      <c r="B30" s="248"/>
      <c r="C30" s="36">
        <f>'anexa 2A'!V33</f>
        <v>6</v>
      </c>
      <c r="D30" s="36">
        <f>'anexa 2A'!W33</f>
        <v>144</v>
      </c>
      <c r="E30" s="36">
        <v>151</v>
      </c>
      <c r="F30" s="37">
        <f t="shared" si="5"/>
        <v>21744</v>
      </c>
      <c r="G30" s="38">
        <f t="shared" si="6"/>
        <v>3261.6</v>
      </c>
      <c r="H30" s="38">
        <f>F30-G30</f>
        <v>18482.4</v>
      </c>
      <c r="I30" s="51"/>
      <c r="J30" s="51"/>
      <c r="K30" s="34">
        <f t="shared" si="8"/>
        <v>0</v>
      </c>
      <c r="L30" s="35">
        <f t="shared" si="9"/>
        <v>0</v>
      </c>
      <c r="M30" s="34">
        <f t="shared" si="7"/>
        <v>0</v>
      </c>
    </row>
    <row r="31" spans="1:13" s="26" customFormat="1" ht="15.75">
      <c r="A31" s="248" t="s">
        <v>46</v>
      </c>
      <c r="B31" s="248"/>
      <c r="C31" s="36">
        <f>'anexa 2A'!V34</f>
        <v>1</v>
      </c>
      <c r="D31" s="36">
        <f>'anexa 2A'!W34</f>
        <v>16</v>
      </c>
      <c r="E31" s="36">
        <v>151</v>
      </c>
      <c r="F31" s="37">
        <f t="shared" si="5"/>
        <v>2416</v>
      </c>
      <c r="G31" s="38">
        <f t="shared" si="6"/>
        <v>362.4</v>
      </c>
      <c r="H31" s="38">
        <v>0</v>
      </c>
      <c r="I31" s="51"/>
      <c r="J31" s="51"/>
      <c r="K31" s="34">
        <f t="shared" si="8"/>
        <v>0</v>
      </c>
      <c r="L31" s="35">
        <f t="shared" si="9"/>
        <v>0</v>
      </c>
      <c r="M31" s="34">
        <f t="shared" si="7"/>
        <v>0</v>
      </c>
    </row>
    <row r="32" spans="1:13" s="26" customFormat="1" ht="33.75" customHeight="1">
      <c r="A32" s="248" t="s">
        <v>42</v>
      </c>
      <c r="B32" s="248"/>
      <c r="C32" s="36">
        <f>'anexa 2A'!V35</f>
        <v>6</v>
      </c>
      <c r="D32" s="36">
        <f>'anexa 2A'!W35</f>
        <v>96</v>
      </c>
      <c r="E32" s="36">
        <v>151</v>
      </c>
      <c r="F32" s="37">
        <f t="shared" si="5"/>
        <v>14496</v>
      </c>
      <c r="G32" s="37">
        <f t="shared" si="6"/>
        <v>2174.4</v>
      </c>
      <c r="H32" s="37">
        <v>0</v>
      </c>
      <c r="I32" s="51"/>
      <c r="J32" s="51"/>
      <c r="K32" s="34">
        <f t="shared" si="8"/>
        <v>0</v>
      </c>
      <c r="L32" s="35">
        <f t="shared" si="9"/>
        <v>0</v>
      </c>
      <c r="M32" s="34">
        <f t="shared" si="7"/>
        <v>0</v>
      </c>
    </row>
    <row r="33" spans="1:13" s="26" customFormat="1" ht="15.75">
      <c r="A33" s="248" t="s">
        <v>44</v>
      </c>
      <c r="B33" s="248"/>
      <c r="C33" s="36">
        <f>'anexa 2A'!V36</f>
        <v>0</v>
      </c>
      <c r="D33" s="36">
        <f>'anexa 2A'!W36</f>
        <v>0</v>
      </c>
      <c r="E33" s="36">
        <v>151</v>
      </c>
      <c r="F33" s="37">
        <f t="shared" si="5"/>
        <v>0</v>
      </c>
      <c r="G33" s="38">
        <f t="shared" si="6"/>
        <v>0</v>
      </c>
      <c r="H33" s="38">
        <v>0</v>
      </c>
      <c r="I33" s="51"/>
      <c r="J33" s="51"/>
      <c r="K33" s="34">
        <f t="shared" si="8"/>
        <v>0</v>
      </c>
      <c r="L33" s="35">
        <f t="shared" si="9"/>
        <v>0</v>
      </c>
      <c r="M33" s="34">
        <f t="shared" si="7"/>
        <v>0</v>
      </c>
    </row>
    <row r="34" spans="1:13" s="26" customFormat="1" ht="15.75">
      <c r="A34" s="248" t="s">
        <v>27</v>
      </c>
      <c r="B34" s="248"/>
      <c r="C34" s="36">
        <f>'anexa 2A'!V37</f>
        <v>1</v>
      </c>
      <c r="D34" s="36">
        <f>'anexa 2A'!W37</f>
        <v>24</v>
      </c>
      <c r="E34" s="36">
        <v>151</v>
      </c>
      <c r="F34" s="37">
        <f t="shared" si="5"/>
        <v>3624</v>
      </c>
      <c r="G34" s="38">
        <f t="shared" si="6"/>
        <v>543.6</v>
      </c>
      <c r="H34" s="38">
        <v>0</v>
      </c>
      <c r="I34" s="51"/>
      <c r="J34" s="51"/>
      <c r="K34" s="34">
        <f t="shared" si="8"/>
        <v>0</v>
      </c>
      <c r="L34" s="35">
        <f t="shared" si="9"/>
        <v>0</v>
      </c>
      <c r="M34" s="34">
        <f t="shared" si="7"/>
        <v>0</v>
      </c>
    </row>
    <row r="35" spans="1:13" s="26" customFormat="1" ht="15.75">
      <c r="A35" s="248" t="s">
        <v>43</v>
      </c>
      <c r="B35" s="248"/>
      <c r="C35" s="36">
        <f>'anexa 2A'!V38</f>
        <v>1</v>
      </c>
      <c r="D35" s="36">
        <f>'anexa 2A'!W38</f>
        <v>16</v>
      </c>
      <c r="E35" s="36">
        <v>151</v>
      </c>
      <c r="F35" s="37">
        <f t="shared" si="5"/>
        <v>2416</v>
      </c>
      <c r="G35" s="38">
        <f t="shared" si="6"/>
        <v>362.4</v>
      </c>
      <c r="H35" s="38">
        <f>F35-G35</f>
        <v>2053.6</v>
      </c>
      <c r="I35" s="51"/>
      <c r="J35" s="51"/>
      <c r="K35" s="34">
        <f t="shared" si="8"/>
        <v>0</v>
      </c>
      <c r="L35" s="35">
        <f t="shared" si="9"/>
        <v>0</v>
      </c>
      <c r="M35" s="34">
        <f t="shared" si="7"/>
        <v>0</v>
      </c>
    </row>
    <row r="36" spans="1:13" s="26" customFormat="1" ht="15.75">
      <c r="A36" s="89" t="s">
        <v>63</v>
      </c>
      <c r="B36" s="90"/>
      <c r="C36" s="36">
        <f>'anexa 2A'!V39</f>
        <v>0</v>
      </c>
      <c r="D36" s="36">
        <f>'anexa 2A'!W39</f>
        <v>0</v>
      </c>
      <c r="E36" s="36">
        <v>151</v>
      </c>
      <c r="F36" s="37">
        <f t="shared" si="5"/>
        <v>0</v>
      </c>
      <c r="G36" s="38">
        <f t="shared" si="6"/>
        <v>0</v>
      </c>
      <c r="H36" s="38">
        <f>F36-G36</f>
        <v>0</v>
      </c>
      <c r="I36" s="51"/>
      <c r="J36" s="51"/>
      <c r="K36" s="34">
        <f t="shared" si="8"/>
        <v>0</v>
      </c>
      <c r="L36" s="35">
        <f t="shared" si="9"/>
        <v>0</v>
      </c>
      <c r="M36" s="34">
        <f t="shared" si="7"/>
        <v>0</v>
      </c>
    </row>
    <row r="37" spans="1:13" s="26" customFormat="1" ht="15.75">
      <c r="A37" s="245" t="s">
        <v>28</v>
      </c>
      <c r="B37" s="246"/>
      <c r="C37" s="52">
        <f>SUM(C26:C36)</f>
        <v>59</v>
      </c>
      <c r="D37" s="52">
        <f>SUM(D26:D36)</f>
        <v>1304</v>
      </c>
      <c r="E37" s="53"/>
      <c r="F37" s="54">
        <f>SUM(F26:F36)</f>
        <v>196904</v>
      </c>
      <c r="G37" s="54">
        <f>SUM(G26:G36)</f>
        <v>29535.600000000002</v>
      </c>
      <c r="H37" s="54">
        <f>SUM(H26:H36)</f>
        <v>119108.80000000002</v>
      </c>
      <c r="I37" s="55"/>
      <c r="J37" s="55"/>
      <c r="K37" s="27">
        <f>SUM(K26:K36)</f>
        <v>0</v>
      </c>
      <c r="L37" s="27">
        <f>SUM(L26:L36)</f>
        <v>0</v>
      </c>
      <c r="M37" s="28">
        <f>SUM(M26:M36)</f>
        <v>0</v>
      </c>
    </row>
    <row r="38" spans="6:10" s="26" customFormat="1" ht="12.75">
      <c r="F38" s="29"/>
      <c r="G38" s="29"/>
      <c r="H38" s="29"/>
      <c r="I38"/>
      <c r="J38"/>
    </row>
    <row r="39" spans="1:42" s="111" customFormat="1" ht="15.75">
      <c r="A39" s="147"/>
      <c r="B39" s="26"/>
      <c r="C39" s="26"/>
      <c r="D39" s="147"/>
      <c r="E39" s="26"/>
      <c r="F39" s="26"/>
      <c r="G39" s="148"/>
      <c r="H39"/>
      <c r="I39" s="26"/>
      <c r="J39" s="149"/>
      <c r="K39"/>
      <c r="L39" s="26"/>
      <c r="M39" s="15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B39"/>
      <c r="AC39" s="112"/>
      <c r="AD39" s="95"/>
      <c r="AE39" s="113"/>
      <c r="AF39" s="114"/>
      <c r="AG39" s="114"/>
      <c r="AH39" s="95"/>
      <c r="AI39" s="115"/>
      <c r="AJ39" s="115"/>
      <c r="AK39" s="115"/>
      <c r="AL39" s="115"/>
      <c r="AM39" s="112"/>
      <c r="AN39" s="112"/>
      <c r="AO39" s="112"/>
      <c r="AP39" s="112"/>
    </row>
    <row r="40" spans="1:42" s="111" customFormat="1" ht="15.75">
      <c r="A40" s="149"/>
      <c r="B40" s="26"/>
      <c r="C40" s="26"/>
      <c r="D40" s="151"/>
      <c r="E40" s="26"/>
      <c r="F40" s="26"/>
      <c r="G40" s="148"/>
      <c r="H40"/>
      <c r="I40" s="26"/>
      <c r="J40" s="152"/>
      <c r="K40" s="153"/>
      <c r="L40" s="26"/>
      <c r="M40" s="154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B40"/>
      <c r="AC40" s="116"/>
      <c r="AD40" s="95"/>
      <c r="AE40" s="113"/>
      <c r="AF40" s="114"/>
      <c r="AG40" s="114"/>
      <c r="AH40" s="95"/>
      <c r="AI40" s="115"/>
      <c r="AJ40" s="115"/>
      <c r="AK40" s="115"/>
      <c r="AL40" s="115"/>
      <c r="AM40" s="112"/>
      <c r="AN40" s="112"/>
      <c r="AO40" s="112"/>
      <c r="AP40" s="112"/>
    </row>
    <row r="41" spans="1:12" s="26" customFormat="1" ht="12.75">
      <c r="A41" s="1"/>
      <c r="B41" s="2"/>
      <c r="C41" s="40"/>
      <c r="D41" s="1"/>
      <c r="E41" s="1"/>
      <c r="F41" s="1"/>
      <c r="G41"/>
      <c r="H41" s="1"/>
      <c r="I41" s="1"/>
      <c r="J41" s="48"/>
      <c r="K41" s="48"/>
      <c r="L41"/>
    </row>
    <row r="42" spans="1:13" s="43" customFormat="1" ht="15">
      <c r="A42" s="1"/>
      <c r="B42" s="2"/>
      <c r="C42" s="40"/>
      <c r="D42" s="1"/>
      <c r="E42" s="1"/>
      <c r="F42" s="1"/>
      <c r="G42"/>
      <c r="H42" s="1"/>
      <c r="I42" s="1"/>
      <c r="J42"/>
      <c r="K42"/>
      <c r="L42"/>
      <c r="M42" s="26"/>
    </row>
    <row r="43" spans="1:13" s="43" customFormat="1" ht="15">
      <c r="A43"/>
      <c r="B43" s="26"/>
      <c r="C43" s="70"/>
      <c r="D43" s="1"/>
      <c r="E43" s="1"/>
      <c r="F43" s="1"/>
      <c r="G43" s="1"/>
      <c r="H43" s="1"/>
      <c r="I43" s="1"/>
      <c r="J43" s="1"/>
      <c r="K43" s="1"/>
      <c r="L43"/>
      <c r="M43" s="26"/>
    </row>
    <row r="44" spans="2:13" ht="12.75">
      <c r="B44" s="26"/>
      <c r="C44" s="40"/>
      <c r="D44" s="1"/>
      <c r="E44" s="1"/>
      <c r="F44"/>
      <c r="G44" s="50"/>
      <c r="H44" s="71"/>
      <c r="I44" s="1"/>
      <c r="J44" s="1"/>
      <c r="K44" s="26"/>
      <c r="M44" s="26"/>
    </row>
    <row r="45" spans="3:13" ht="12.75">
      <c r="C45" s="40"/>
      <c r="D45" s="1"/>
      <c r="E45" s="1"/>
      <c r="F45"/>
      <c r="G45" s="50"/>
      <c r="H45" s="71"/>
      <c r="I45" s="1"/>
      <c r="J45" s="1"/>
      <c r="K45" s="48"/>
      <c r="M45" s="26"/>
    </row>
    <row r="46" spans="1:13" s="26" customFormat="1" ht="12.75">
      <c r="A46" s="247"/>
      <c r="B46" s="247"/>
      <c r="C46" s="247"/>
      <c r="D46" s="247"/>
      <c r="E46" s="1"/>
      <c r="F46" s="1"/>
      <c r="G46" s="1"/>
      <c r="H46" s="1"/>
      <c r="I46" s="1"/>
      <c r="J46" s="1"/>
      <c r="K46" s="1"/>
      <c r="L46" s="1"/>
      <c r="M46"/>
    </row>
    <row r="47" spans="1:12" ht="12.75">
      <c r="A47" s="7"/>
      <c r="D47" s="40"/>
      <c r="E47" s="1"/>
      <c r="F47" s="1"/>
      <c r="G47" s="1"/>
      <c r="H47" s="1"/>
      <c r="L47" s="1"/>
    </row>
    <row r="48" spans="1:12" ht="12.75">
      <c r="A48" s="7"/>
      <c r="D48" s="40"/>
      <c r="E48" s="1"/>
      <c r="F48" s="1"/>
      <c r="G48" s="1"/>
      <c r="H48" s="1"/>
      <c r="L48" s="1"/>
    </row>
  </sheetData>
  <sheetProtection/>
  <mergeCells count="43">
    <mergeCell ref="A35:B35"/>
    <mergeCell ref="A37:B37"/>
    <mergeCell ref="A26:B26"/>
    <mergeCell ref="A27:B27"/>
    <mergeCell ref="A28:B28"/>
    <mergeCell ref="A29:B29"/>
    <mergeCell ref="A30:B30"/>
    <mergeCell ref="A46:D46"/>
    <mergeCell ref="A31:B31"/>
    <mergeCell ref="A32:B32"/>
    <mergeCell ref="A33:B33"/>
    <mergeCell ref="A34:B34"/>
    <mergeCell ref="A22:M22"/>
    <mergeCell ref="A24:B25"/>
    <mergeCell ref="C24:C25"/>
    <mergeCell ref="D24:D25"/>
    <mergeCell ref="E24:E25"/>
    <mergeCell ref="F24:F25"/>
    <mergeCell ref="I24:J24"/>
    <mergeCell ref="K24:L24"/>
    <mergeCell ref="M24:M25"/>
    <mergeCell ref="A14:B14"/>
    <mergeCell ref="A15:B15"/>
    <mergeCell ref="A16:B16"/>
    <mergeCell ref="A17:B17"/>
    <mergeCell ref="A18:B18"/>
    <mergeCell ref="A20:B20"/>
    <mergeCell ref="M7:M8"/>
    <mergeCell ref="A9:B9"/>
    <mergeCell ref="A10:B10"/>
    <mergeCell ref="A11:B11"/>
    <mergeCell ref="A12:B12"/>
    <mergeCell ref="A13:B13"/>
    <mergeCell ref="A1:C1"/>
    <mergeCell ref="A2:C2"/>
    <mergeCell ref="A5:M5"/>
    <mergeCell ref="A7:B8"/>
    <mergeCell ref="C7:C8"/>
    <mergeCell ref="D7:D8"/>
    <mergeCell ref="E7:E8"/>
    <mergeCell ref="F7:F8"/>
    <mergeCell ref="I7:J7"/>
    <mergeCell ref="K7:L7"/>
  </mergeCells>
  <printOptions horizontalCentered="1"/>
  <pageMargins left="0.708661417322835" right="0.458661417" top="0.275590551181102" bottom="0.31496062992126" header="0.31496062992126" footer="0.31496062992126"/>
  <pageSetup horizontalDpi="600" verticalDpi="600" orientation="landscape" paperSize="9" scale="71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48"/>
  <sheetViews>
    <sheetView zoomScaleSheetLayoutView="55" zoomScalePageLayoutView="90" workbookViewId="0" topLeftCell="A1">
      <selection activeCell="A39" sqref="A39:N40"/>
    </sheetView>
  </sheetViews>
  <sheetFormatPr defaultColWidth="9.140625" defaultRowHeight="12.75"/>
  <cols>
    <col min="1" max="1" width="17.00390625" style="0" customWidth="1"/>
    <col min="2" max="2" width="18.57421875" style="0" customWidth="1"/>
    <col min="3" max="3" width="9.28125" style="0" customWidth="1"/>
    <col min="4" max="4" width="7.8515625" style="0" customWidth="1"/>
    <col min="5" max="5" width="7.00390625" style="0" customWidth="1"/>
    <col min="6" max="6" width="9.28125" style="25" customWidth="1"/>
    <col min="7" max="7" width="10.7109375" style="25" customWidth="1"/>
    <col min="8" max="8" width="11.140625" style="25" customWidth="1"/>
    <col min="10" max="10" width="11.00390625" style="0" customWidth="1"/>
    <col min="11" max="12" width="17.140625" style="0" customWidth="1"/>
    <col min="13" max="13" width="19.8515625" style="0" customWidth="1"/>
  </cols>
  <sheetData>
    <row r="1" spans="1:15" ht="12.75">
      <c r="A1" s="223" t="s">
        <v>61</v>
      </c>
      <c r="B1" s="223"/>
      <c r="C1" s="223"/>
      <c r="L1" s="84"/>
      <c r="M1" s="73"/>
      <c r="N1" s="73"/>
      <c r="O1" s="73"/>
    </row>
    <row r="2" spans="1:15" ht="12.75">
      <c r="A2" s="223" t="s">
        <v>125</v>
      </c>
      <c r="B2" s="223"/>
      <c r="C2" s="223"/>
      <c r="L2" s="84"/>
      <c r="M2" s="73"/>
      <c r="N2" s="73"/>
      <c r="O2" s="73"/>
    </row>
    <row r="3" spans="1:15" ht="12.75">
      <c r="A3" s="19"/>
      <c r="L3" s="84"/>
      <c r="M3" s="74"/>
      <c r="N3" s="74"/>
      <c r="O3" s="74"/>
    </row>
    <row r="4" spans="1:15" ht="15">
      <c r="A4" s="43"/>
      <c r="L4" s="72"/>
      <c r="M4" s="72"/>
      <c r="N4" s="74"/>
      <c r="O4" s="74"/>
    </row>
    <row r="5" spans="1:13" ht="18.75">
      <c r="A5" s="236" t="s">
        <v>87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3" ht="1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2" t="s">
        <v>21</v>
      </c>
    </row>
    <row r="7" spans="1:13" ht="30.75" customHeight="1">
      <c r="A7" s="237" t="s">
        <v>41</v>
      </c>
      <c r="B7" s="237"/>
      <c r="C7" s="238" t="s">
        <v>37</v>
      </c>
      <c r="D7" s="237" t="s">
        <v>22</v>
      </c>
      <c r="E7" s="238" t="s">
        <v>38</v>
      </c>
      <c r="F7" s="238" t="s">
        <v>39</v>
      </c>
      <c r="G7" s="41" t="s">
        <v>23</v>
      </c>
      <c r="H7" s="41" t="s">
        <v>24</v>
      </c>
      <c r="I7" s="237" t="s">
        <v>40</v>
      </c>
      <c r="J7" s="237"/>
      <c r="K7" s="237" t="s">
        <v>47</v>
      </c>
      <c r="L7" s="237"/>
      <c r="M7" s="240" t="s">
        <v>52</v>
      </c>
    </row>
    <row r="8" spans="1:13" ht="15.75">
      <c r="A8" s="237"/>
      <c r="B8" s="237"/>
      <c r="C8" s="239"/>
      <c r="D8" s="237"/>
      <c r="E8" s="239"/>
      <c r="F8" s="239"/>
      <c r="G8" s="41" t="s">
        <v>25</v>
      </c>
      <c r="H8" s="41" t="s">
        <v>26</v>
      </c>
      <c r="I8" s="41" t="s">
        <v>25</v>
      </c>
      <c r="J8" s="41" t="s">
        <v>26</v>
      </c>
      <c r="K8" s="41" t="s">
        <v>25</v>
      </c>
      <c r="L8" s="41" t="s">
        <v>26</v>
      </c>
      <c r="M8" s="241"/>
    </row>
    <row r="9" spans="1:13" ht="32.25" customHeight="1">
      <c r="A9" s="249" t="s">
        <v>78</v>
      </c>
      <c r="B9" s="250"/>
      <c r="C9" s="133">
        <f>'anexa 2A'!V11</f>
        <v>6</v>
      </c>
      <c r="D9" s="36">
        <f>'anexa 2A'!W11</f>
        <v>144</v>
      </c>
      <c r="E9" s="36">
        <v>91</v>
      </c>
      <c r="F9" s="37">
        <f aca="true" t="shared" si="0" ref="F9:F19">D9*E9</f>
        <v>13104</v>
      </c>
      <c r="G9" s="38">
        <f aca="true" t="shared" si="1" ref="G9:G19">F9*0.15</f>
        <v>1965.6</v>
      </c>
      <c r="H9" s="38">
        <f>F9-G9</f>
        <v>11138.4</v>
      </c>
      <c r="I9" s="51"/>
      <c r="J9" s="51"/>
      <c r="K9" s="34">
        <f>G9*I9</f>
        <v>0</v>
      </c>
      <c r="L9" s="35">
        <f>H9*J9</f>
        <v>0</v>
      </c>
      <c r="M9" s="34">
        <f>K9+L9</f>
        <v>0</v>
      </c>
    </row>
    <row r="10" spans="1:13" ht="15.75">
      <c r="A10" s="249" t="s">
        <v>32</v>
      </c>
      <c r="B10" s="250"/>
      <c r="C10" s="133">
        <f>'anexa 2A'!V12</f>
        <v>6</v>
      </c>
      <c r="D10" s="36">
        <f>'anexa 2A'!W12</f>
        <v>144</v>
      </c>
      <c r="E10" s="36">
        <v>91</v>
      </c>
      <c r="F10" s="37">
        <f t="shared" si="0"/>
        <v>13104</v>
      </c>
      <c r="G10" s="38">
        <f t="shared" si="1"/>
        <v>1965.6</v>
      </c>
      <c r="H10" s="38">
        <v>0</v>
      </c>
      <c r="I10" s="51"/>
      <c r="J10" s="51"/>
      <c r="K10" s="34">
        <f aca="true" t="shared" si="2" ref="K10:K19">G10*I10</f>
        <v>0</v>
      </c>
      <c r="L10" s="35">
        <f aca="true" t="shared" si="3" ref="L10:L19">H10*J10</f>
        <v>0</v>
      </c>
      <c r="M10" s="34">
        <f aca="true" t="shared" si="4" ref="M10:M17">K10+L10</f>
        <v>0</v>
      </c>
    </row>
    <row r="11" spans="1:13" ht="15.75">
      <c r="A11" s="249" t="s">
        <v>97</v>
      </c>
      <c r="B11" s="250"/>
      <c r="C11" s="133">
        <f>'anexa 2A'!V13</f>
        <v>14</v>
      </c>
      <c r="D11" s="36">
        <f>'anexa 2A'!W13</f>
        <v>336</v>
      </c>
      <c r="E11" s="36">
        <v>91</v>
      </c>
      <c r="F11" s="37">
        <f t="shared" si="0"/>
        <v>30576</v>
      </c>
      <c r="G11" s="38">
        <f t="shared" si="1"/>
        <v>4586.4</v>
      </c>
      <c r="H11" s="38">
        <f>F11-G11</f>
        <v>25989.6</v>
      </c>
      <c r="I11" s="51"/>
      <c r="J11" s="51"/>
      <c r="K11" s="34">
        <f t="shared" si="2"/>
        <v>0</v>
      </c>
      <c r="L11" s="35">
        <f t="shared" si="3"/>
        <v>0</v>
      </c>
      <c r="M11" s="34">
        <f t="shared" si="4"/>
        <v>0</v>
      </c>
    </row>
    <row r="12" spans="1:13" ht="30" customHeight="1">
      <c r="A12" s="248" t="s">
        <v>79</v>
      </c>
      <c r="B12" s="248"/>
      <c r="C12" s="133">
        <f>'anexa 2A'!V14</f>
        <v>6</v>
      </c>
      <c r="D12" s="36">
        <f>'anexa 2A'!W14</f>
        <v>96</v>
      </c>
      <c r="E12" s="36">
        <v>91</v>
      </c>
      <c r="F12" s="37">
        <f t="shared" si="0"/>
        <v>8736</v>
      </c>
      <c r="G12" s="38">
        <f t="shared" si="1"/>
        <v>1310.3999999999999</v>
      </c>
      <c r="H12" s="38">
        <v>0</v>
      </c>
      <c r="I12" s="51"/>
      <c r="J12" s="51"/>
      <c r="K12" s="34">
        <f t="shared" si="2"/>
        <v>0</v>
      </c>
      <c r="L12" s="35">
        <f t="shared" si="3"/>
        <v>0</v>
      </c>
      <c r="M12" s="34">
        <f t="shared" si="4"/>
        <v>0</v>
      </c>
    </row>
    <row r="13" spans="1:13" ht="15.75">
      <c r="A13" s="248" t="s">
        <v>112</v>
      </c>
      <c r="B13" s="248"/>
      <c r="C13" s="133">
        <f>'anexa 2A'!V15</f>
        <v>6</v>
      </c>
      <c r="D13" s="36">
        <f>'anexa 2A'!W15</f>
        <v>144</v>
      </c>
      <c r="E13" s="36">
        <v>91</v>
      </c>
      <c r="F13" s="37">
        <f t="shared" si="0"/>
        <v>13104</v>
      </c>
      <c r="G13" s="38">
        <f t="shared" si="1"/>
        <v>1965.6</v>
      </c>
      <c r="H13" s="38">
        <f>F13-G13</f>
        <v>11138.4</v>
      </c>
      <c r="I13" s="51"/>
      <c r="J13" s="51"/>
      <c r="K13" s="34">
        <f t="shared" si="2"/>
        <v>0</v>
      </c>
      <c r="L13" s="35">
        <f t="shared" si="3"/>
        <v>0</v>
      </c>
      <c r="M13" s="34">
        <f t="shared" si="4"/>
        <v>0</v>
      </c>
    </row>
    <row r="14" spans="1:13" ht="15.75">
      <c r="A14" s="248" t="s">
        <v>46</v>
      </c>
      <c r="B14" s="248"/>
      <c r="C14" s="133">
        <f>'anexa 2A'!V16</f>
        <v>1</v>
      </c>
      <c r="D14" s="36">
        <f>'anexa 2A'!W16</f>
        <v>16</v>
      </c>
      <c r="E14" s="36">
        <v>91</v>
      </c>
      <c r="F14" s="37">
        <f t="shared" si="0"/>
        <v>1456</v>
      </c>
      <c r="G14" s="38">
        <f t="shared" si="1"/>
        <v>218.4</v>
      </c>
      <c r="H14" s="38">
        <v>0</v>
      </c>
      <c r="I14" s="51"/>
      <c r="J14" s="51"/>
      <c r="K14" s="34">
        <f t="shared" si="2"/>
        <v>0</v>
      </c>
      <c r="L14" s="35">
        <f t="shared" si="3"/>
        <v>0</v>
      </c>
      <c r="M14" s="34">
        <f t="shared" si="4"/>
        <v>0</v>
      </c>
    </row>
    <row r="15" spans="1:13" ht="33" customHeight="1">
      <c r="A15" s="248" t="s">
        <v>42</v>
      </c>
      <c r="B15" s="248"/>
      <c r="C15" s="133">
        <f>'anexa 2A'!V17</f>
        <v>6</v>
      </c>
      <c r="D15" s="36">
        <f>'anexa 2A'!W17</f>
        <v>96</v>
      </c>
      <c r="E15" s="36">
        <v>91</v>
      </c>
      <c r="F15" s="37">
        <f t="shared" si="0"/>
        <v>8736</v>
      </c>
      <c r="G15" s="37">
        <f t="shared" si="1"/>
        <v>1310.3999999999999</v>
      </c>
      <c r="H15" s="37">
        <v>0</v>
      </c>
      <c r="I15" s="51"/>
      <c r="J15" s="51"/>
      <c r="K15" s="34">
        <f t="shared" si="2"/>
        <v>0</v>
      </c>
      <c r="L15" s="35">
        <f t="shared" si="3"/>
        <v>0</v>
      </c>
      <c r="M15" s="34">
        <f t="shared" si="4"/>
        <v>0</v>
      </c>
    </row>
    <row r="16" spans="1:13" s="26" customFormat="1" ht="15.75">
      <c r="A16" s="248" t="s">
        <v>44</v>
      </c>
      <c r="B16" s="248"/>
      <c r="C16" s="133">
        <f>'anexa 2A'!V18</f>
        <v>0</v>
      </c>
      <c r="D16" s="36">
        <f>'anexa 2A'!W18</f>
        <v>0</v>
      </c>
      <c r="E16" s="36">
        <v>91</v>
      </c>
      <c r="F16" s="37">
        <f t="shared" si="0"/>
        <v>0</v>
      </c>
      <c r="G16" s="38">
        <f t="shared" si="1"/>
        <v>0</v>
      </c>
      <c r="H16" s="38">
        <f>F16-G16</f>
        <v>0</v>
      </c>
      <c r="I16" s="51"/>
      <c r="J16" s="51"/>
      <c r="K16" s="34">
        <f t="shared" si="2"/>
        <v>0</v>
      </c>
      <c r="L16" s="35">
        <f t="shared" si="3"/>
        <v>0</v>
      </c>
      <c r="M16" s="34">
        <f t="shared" si="4"/>
        <v>0</v>
      </c>
    </row>
    <row r="17" spans="1:13" s="26" customFormat="1" ht="15.75">
      <c r="A17" s="248" t="s">
        <v>27</v>
      </c>
      <c r="B17" s="248"/>
      <c r="C17" s="133">
        <f>'anexa 2A'!V19</f>
        <v>1</v>
      </c>
      <c r="D17" s="36">
        <f>'anexa 2A'!W19</f>
        <v>24</v>
      </c>
      <c r="E17" s="36">
        <v>91</v>
      </c>
      <c r="F17" s="37">
        <f t="shared" si="0"/>
        <v>2184</v>
      </c>
      <c r="G17" s="38">
        <f t="shared" si="1"/>
        <v>327.59999999999997</v>
      </c>
      <c r="H17" s="38">
        <v>0</v>
      </c>
      <c r="I17" s="51"/>
      <c r="J17" s="51"/>
      <c r="K17" s="34">
        <f t="shared" si="2"/>
        <v>0</v>
      </c>
      <c r="L17" s="35">
        <f t="shared" si="3"/>
        <v>0</v>
      </c>
      <c r="M17" s="34">
        <f t="shared" si="4"/>
        <v>0</v>
      </c>
    </row>
    <row r="18" spans="1:13" s="26" customFormat="1" ht="15.75">
      <c r="A18" s="248" t="s">
        <v>43</v>
      </c>
      <c r="B18" s="248"/>
      <c r="C18" s="133">
        <f>'anexa 2A'!V20</f>
        <v>1</v>
      </c>
      <c r="D18" s="36">
        <f>'anexa 2A'!W20</f>
        <v>16</v>
      </c>
      <c r="E18" s="36">
        <v>91</v>
      </c>
      <c r="F18" s="37">
        <f t="shared" si="0"/>
        <v>1456</v>
      </c>
      <c r="G18" s="38">
        <f t="shared" si="1"/>
        <v>218.4</v>
      </c>
      <c r="H18" s="38">
        <f>F18-G18</f>
        <v>1237.6</v>
      </c>
      <c r="I18" s="51"/>
      <c r="J18" s="51"/>
      <c r="K18" s="34">
        <f t="shared" si="2"/>
        <v>0</v>
      </c>
      <c r="L18" s="35">
        <f t="shared" si="3"/>
        <v>0</v>
      </c>
      <c r="M18" s="34">
        <f>K18+L18</f>
        <v>0</v>
      </c>
    </row>
    <row r="19" spans="1:13" s="26" customFormat="1" ht="15.75">
      <c r="A19" s="89" t="s">
        <v>63</v>
      </c>
      <c r="B19" s="90"/>
      <c r="C19" s="133">
        <f>'anexa 2A'!V21</f>
        <v>0</v>
      </c>
      <c r="D19" s="36">
        <f>'anexa 2A'!W21</f>
        <v>0</v>
      </c>
      <c r="E19" s="36">
        <v>91</v>
      </c>
      <c r="F19" s="37">
        <f t="shared" si="0"/>
        <v>0</v>
      </c>
      <c r="G19" s="38">
        <f t="shared" si="1"/>
        <v>0</v>
      </c>
      <c r="H19" s="38">
        <f>F19-G19</f>
        <v>0</v>
      </c>
      <c r="I19" s="51"/>
      <c r="J19" s="51"/>
      <c r="K19" s="34">
        <f t="shared" si="2"/>
        <v>0</v>
      </c>
      <c r="L19" s="35">
        <f t="shared" si="3"/>
        <v>0</v>
      </c>
      <c r="M19" s="34">
        <f>K19+L19</f>
        <v>0</v>
      </c>
    </row>
    <row r="20" spans="1:13" s="26" customFormat="1" ht="15.75">
      <c r="A20" s="245" t="s">
        <v>28</v>
      </c>
      <c r="B20" s="246"/>
      <c r="C20" s="52">
        <f>SUM(C9:C19)</f>
        <v>47</v>
      </c>
      <c r="D20" s="52">
        <f>SUM(D9:D19)</f>
        <v>1016</v>
      </c>
      <c r="E20" s="53"/>
      <c r="F20" s="54">
        <f>SUM(F9:F19)</f>
        <v>92456</v>
      </c>
      <c r="G20" s="54">
        <f>SUM(G9:G19)</f>
        <v>13868.399999999998</v>
      </c>
      <c r="H20" s="54">
        <f>SUM(H9:H19)</f>
        <v>49504</v>
      </c>
      <c r="I20" s="55"/>
      <c r="J20" s="55"/>
      <c r="K20" s="27">
        <f>SUM(K9:K19)</f>
        <v>0</v>
      </c>
      <c r="L20" s="27">
        <f>SUM(L9:L19)</f>
        <v>0</v>
      </c>
      <c r="M20" s="28">
        <f>SUM(M9:M19)</f>
        <v>0</v>
      </c>
    </row>
    <row r="21" spans="6:10" s="26" customFormat="1" ht="12.75">
      <c r="F21" s="29"/>
      <c r="G21" s="29"/>
      <c r="H21" s="29"/>
      <c r="I21"/>
      <c r="J21"/>
    </row>
    <row r="22" spans="1:13" s="26" customFormat="1" ht="18.75">
      <c r="A22" s="236" t="s">
        <v>88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</row>
    <row r="23" spans="1:13" s="26" customFormat="1" ht="15.75">
      <c r="A23"/>
      <c r="B23"/>
      <c r="C23"/>
      <c r="D23"/>
      <c r="E23"/>
      <c r="F23" s="25"/>
      <c r="G23" s="25"/>
      <c r="H23" s="25"/>
      <c r="I23"/>
      <c r="J23"/>
      <c r="K23"/>
      <c r="L23"/>
      <c r="M23" s="42"/>
    </row>
    <row r="24" spans="1:13" s="26" customFormat="1" ht="31.5">
      <c r="A24" s="237" t="s">
        <v>41</v>
      </c>
      <c r="B24" s="237"/>
      <c r="C24" s="238" t="s">
        <v>37</v>
      </c>
      <c r="D24" s="237" t="s">
        <v>22</v>
      </c>
      <c r="E24" s="238" t="s">
        <v>38</v>
      </c>
      <c r="F24" s="238" t="s">
        <v>39</v>
      </c>
      <c r="G24" s="41" t="s">
        <v>23</v>
      </c>
      <c r="H24" s="41" t="s">
        <v>24</v>
      </c>
      <c r="I24" s="237" t="s">
        <v>40</v>
      </c>
      <c r="J24" s="237"/>
      <c r="K24" s="237" t="s">
        <v>47</v>
      </c>
      <c r="L24" s="237"/>
      <c r="M24" s="240" t="s">
        <v>52</v>
      </c>
    </row>
    <row r="25" spans="1:13" s="26" customFormat="1" ht="15.75">
      <c r="A25" s="237"/>
      <c r="B25" s="237"/>
      <c r="C25" s="239"/>
      <c r="D25" s="237"/>
      <c r="E25" s="239"/>
      <c r="F25" s="239"/>
      <c r="G25" s="41" t="s">
        <v>25</v>
      </c>
      <c r="H25" s="41" t="s">
        <v>26</v>
      </c>
      <c r="I25" s="41" t="s">
        <v>25</v>
      </c>
      <c r="J25" s="41" t="s">
        <v>26</v>
      </c>
      <c r="K25" s="41" t="s">
        <v>25</v>
      </c>
      <c r="L25" s="41" t="s">
        <v>26</v>
      </c>
      <c r="M25" s="241"/>
    </row>
    <row r="26" spans="1:13" s="26" customFormat="1" ht="30" customHeight="1">
      <c r="A26" s="249" t="s">
        <v>78</v>
      </c>
      <c r="B26" s="250"/>
      <c r="C26" s="36">
        <f>'anexa 2A'!V29</f>
        <v>7</v>
      </c>
      <c r="D26" s="36">
        <f>'anexa 2A'!W29</f>
        <v>168</v>
      </c>
      <c r="E26" s="36">
        <v>91</v>
      </c>
      <c r="F26" s="37">
        <f aca="true" t="shared" si="5" ref="F26:F36">D26*E26</f>
        <v>15288</v>
      </c>
      <c r="G26" s="38">
        <f>F26*0.15</f>
        <v>2293.2</v>
      </c>
      <c r="H26" s="38">
        <f>F26-G26</f>
        <v>12994.8</v>
      </c>
      <c r="I26" s="51">
        <f aca="true" t="shared" si="6" ref="I26:J36">I9</f>
        <v>0</v>
      </c>
      <c r="J26" s="51">
        <f t="shared" si="6"/>
        <v>0</v>
      </c>
      <c r="K26" s="34">
        <f>G26*I26</f>
        <v>0</v>
      </c>
      <c r="L26" s="35">
        <f>H26*J26</f>
        <v>0</v>
      </c>
      <c r="M26" s="34">
        <f aca="true" t="shared" si="7" ref="M26:M36">K26+L26</f>
        <v>0</v>
      </c>
    </row>
    <row r="27" spans="1:13" s="26" customFormat="1" ht="15.75">
      <c r="A27" s="249" t="s">
        <v>32</v>
      </c>
      <c r="B27" s="250"/>
      <c r="C27" s="36">
        <f>'anexa 2A'!V30</f>
        <v>6</v>
      </c>
      <c r="D27" s="36">
        <f>'anexa 2A'!W30</f>
        <v>144</v>
      </c>
      <c r="E27" s="36">
        <v>91</v>
      </c>
      <c r="F27" s="37">
        <f t="shared" si="5"/>
        <v>13104</v>
      </c>
      <c r="G27" s="38">
        <f aca="true" t="shared" si="8" ref="G27:G36">F27*0.15</f>
        <v>1965.6</v>
      </c>
      <c r="H27" s="38">
        <v>0</v>
      </c>
      <c r="I27" s="51">
        <f t="shared" si="6"/>
        <v>0</v>
      </c>
      <c r="J27" s="51">
        <f t="shared" si="6"/>
        <v>0</v>
      </c>
      <c r="K27" s="34">
        <f aca="true" t="shared" si="9" ref="K27:K36">G27*I27</f>
        <v>0</v>
      </c>
      <c r="L27" s="35">
        <f aca="true" t="shared" si="10" ref="L27:L36">H27*J27</f>
        <v>0</v>
      </c>
      <c r="M27" s="34">
        <f t="shared" si="7"/>
        <v>0</v>
      </c>
    </row>
    <row r="28" spans="1:13" s="26" customFormat="1" ht="15.75">
      <c r="A28" s="249" t="s">
        <v>97</v>
      </c>
      <c r="B28" s="250"/>
      <c r="C28" s="36">
        <f>'anexa 2A'!V31</f>
        <v>25</v>
      </c>
      <c r="D28" s="36">
        <f>'anexa 2A'!W31</f>
        <v>600</v>
      </c>
      <c r="E28" s="36">
        <v>91</v>
      </c>
      <c r="F28" s="37">
        <f t="shared" si="5"/>
        <v>54600</v>
      </c>
      <c r="G28" s="38">
        <f t="shared" si="8"/>
        <v>8190</v>
      </c>
      <c r="H28" s="38">
        <f>F28-G28</f>
        <v>46410</v>
      </c>
      <c r="I28" s="51">
        <f t="shared" si="6"/>
        <v>0</v>
      </c>
      <c r="J28" s="51">
        <f t="shared" si="6"/>
        <v>0</v>
      </c>
      <c r="K28" s="34">
        <f t="shared" si="9"/>
        <v>0</v>
      </c>
      <c r="L28" s="35">
        <f t="shared" si="10"/>
        <v>0</v>
      </c>
      <c r="M28" s="34">
        <f t="shared" si="7"/>
        <v>0</v>
      </c>
    </row>
    <row r="29" spans="1:13" s="26" customFormat="1" ht="30" customHeight="1">
      <c r="A29" s="248" t="s">
        <v>33</v>
      </c>
      <c r="B29" s="248"/>
      <c r="C29" s="36">
        <f>'anexa 2A'!V32</f>
        <v>6</v>
      </c>
      <c r="D29" s="36">
        <f>'anexa 2A'!W32</f>
        <v>96</v>
      </c>
      <c r="E29" s="36">
        <v>91</v>
      </c>
      <c r="F29" s="37">
        <f t="shared" si="5"/>
        <v>8736</v>
      </c>
      <c r="G29" s="38">
        <f t="shared" si="8"/>
        <v>1310.3999999999999</v>
      </c>
      <c r="H29" s="38">
        <v>0</v>
      </c>
      <c r="I29" s="51">
        <f t="shared" si="6"/>
        <v>0</v>
      </c>
      <c r="J29" s="51">
        <f t="shared" si="6"/>
        <v>0</v>
      </c>
      <c r="K29" s="34">
        <f t="shared" si="9"/>
        <v>0</v>
      </c>
      <c r="L29" s="35">
        <f t="shared" si="10"/>
        <v>0</v>
      </c>
      <c r="M29" s="34">
        <f t="shared" si="7"/>
        <v>0</v>
      </c>
    </row>
    <row r="30" spans="1:13" s="26" customFormat="1" ht="15.75">
      <c r="A30" s="248" t="s">
        <v>30</v>
      </c>
      <c r="B30" s="248"/>
      <c r="C30" s="36">
        <f>'anexa 2A'!V33</f>
        <v>6</v>
      </c>
      <c r="D30" s="36">
        <f>'anexa 2A'!W33</f>
        <v>144</v>
      </c>
      <c r="E30" s="36">
        <v>91</v>
      </c>
      <c r="F30" s="37">
        <f t="shared" si="5"/>
        <v>13104</v>
      </c>
      <c r="G30" s="38">
        <f t="shared" si="8"/>
        <v>1965.6</v>
      </c>
      <c r="H30" s="38">
        <f>F30-G30</f>
        <v>11138.4</v>
      </c>
      <c r="I30" s="51">
        <f t="shared" si="6"/>
        <v>0</v>
      </c>
      <c r="J30" s="51">
        <f t="shared" si="6"/>
        <v>0</v>
      </c>
      <c r="K30" s="34">
        <f t="shared" si="9"/>
        <v>0</v>
      </c>
      <c r="L30" s="35">
        <f t="shared" si="10"/>
        <v>0</v>
      </c>
      <c r="M30" s="34">
        <f t="shared" si="7"/>
        <v>0</v>
      </c>
    </row>
    <row r="31" spans="1:13" s="26" customFormat="1" ht="15.75">
      <c r="A31" s="248" t="s">
        <v>46</v>
      </c>
      <c r="B31" s="248"/>
      <c r="C31" s="36">
        <f>'anexa 2A'!V34</f>
        <v>1</v>
      </c>
      <c r="D31" s="36">
        <f>'anexa 2A'!W34</f>
        <v>16</v>
      </c>
      <c r="E31" s="36">
        <v>91</v>
      </c>
      <c r="F31" s="37">
        <f t="shared" si="5"/>
        <v>1456</v>
      </c>
      <c r="G31" s="38">
        <f t="shared" si="8"/>
        <v>218.4</v>
      </c>
      <c r="H31" s="38">
        <v>0</v>
      </c>
      <c r="I31" s="51">
        <f t="shared" si="6"/>
        <v>0</v>
      </c>
      <c r="J31" s="51">
        <f t="shared" si="6"/>
        <v>0</v>
      </c>
      <c r="K31" s="34">
        <f t="shared" si="9"/>
        <v>0</v>
      </c>
      <c r="L31" s="35">
        <f t="shared" si="10"/>
        <v>0</v>
      </c>
      <c r="M31" s="34">
        <f t="shared" si="7"/>
        <v>0</v>
      </c>
    </row>
    <row r="32" spans="1:13" s="26" customFormat="1" ht="30.75" customHeight="1">
      <c r="A32" s="248" t="s">
        <v>42</v>
      </c>
      <c r="B32" s="248"/>
      <c r="C32" s="36">
        <f>'anexa 2A'!V35</f>
        <v>6</v>
      </c>
      <c r="D32" s="36">
        <f>'anexa 2A'!W35</f>
        <v>96</v>
      </c>
      <c r="E32" s="36">
        <v>91</v>
      </c>
      <c r="F32" s="37">
        <f t="shared" si="5"/>
        <v>8736</v>
      </c>
      <c r="G32" s="37">
        <f t="shared" si="8"/>
        <v>1310.3999999999999</v>
      </c>
      <c r="H32" s="37">
        <v>0</v>
      </c>
      <c r="I32" s="51">
        <f t="shared" si="6"/>
        <v>0</v>
      </c>
      <c r="J32" s="51">
        <f t="shared" si="6"/>
        <v>0</v>
      </c>
      <c r="K32" s="34">
        <f t="shared" si="9"/>
        <v>0</v>
      </c>
      <c r="L32" s="35">
        <f t="shared" si="10"/>
        <v>0</v>
      </c>
      <c r="M32" s="34">
        <f t="shared" si="7"/>
        <v>0</v>
      </c>
    </row>
    <row r="33" spans="1:13" s="26" customFormat="1" ht="15.75">
      <c r="A33" s="248" t="s">
        <v>44</v>
      </c>
      <c r="B33" s="248"/>
      <c r="C33" s="36">
        <f>'anexa 2A'!V36</f>
        <v>0</v>
      </c>
      <c r="D33" s="36">
        <f>'anexa 2A'!W36</f>
        <v>0</v>
      </c>
      <c r="E33" s="36">
        <v>91</v>
      </c>
      <c r="F33" s="37">
        <f t="shared" si="5"/>
        <v>0</v>
      </c>
      <c r="G33" s="38">
        <f t="shared" si="8"/>
        <v>0</v>
      </c>
      <c r="H33" s="38">
        <v>0</v>
      </c>
      <c r="I33" s="51">
        <f t="shared" si="6"/>
        <v>0</v>
      </c>
      <c r="J33" s="51">
        <f t="shared" si="6"/>
        <v>0</v>
      </c>
      <c r="K33" s="34">
        <f t="shared" si="9"/>
        <v>0</v>
      </c>
      <c r="L33" s="35">
        <f t="shared" si="10"/>
        <v>0</v>
      </c>
      <c r="M33" s="34">
        <f t="shared" si="7"/>
        <v>0</v>
      </c>
    </row>
    <row r="34" spans="1:13" s="26" customFormat="1" ht="15.75">
      <c r="A34" s="248" t="s">
        <v>27</v>
      </c>
      <c r="B34" s="248"/>
      <c r="C34" s="36">
        <f>'anexa 2A'!V37</f>
        <v>1</v>
      </c>
      <c r="D34" s="36">
        <f>'anexa 2A'!W37</f>
        <v>24</v>
      </c>
      <c r="E34" s="36">
        <v>91</v>
      </c>
      <c r="F34" s="37">
        <f t="shared" si="5"/>
        <v>2184</v>
      </c>
      <c r="G34" s="38">
        <f t="shared" si="8"/>
        <v>327.59999999999997</v>
      </c>
      <c r="H34" s="38">
        <v>0</v>
      </c>
      <c r="I34" s="51">
        <f t="shared" si="6"/>
        <v>0</v>
      </c>
      <c r="J34" s="51">
        <f t="shared" si="6"/>
        <v>0</v>
      </c>
      <c r="K34" s="34">
        <f t="shared" si="9"/>
        <v>0</v>
      </c>
      <c r="L34" s="35">
        <f t="shared" si="10"/>
        <v>0</v>
      </c>
      <c r="M34" s="34">
        <f t="shared" si="7"/>
        <v>0</v>
      </c>
    </row>
    <row r="35" spans="1:13" s="26" customFormat="1" ht="15.75">
      <c r="A35" s="248" t="s">
        <v>43</v>
      </c>
      <c r="B35" s="248"/>
      <c r="C35" s="36">
        <f>'anexa 2A'!V38</f>
        <v>1</v>
      </c>
      <c r="D35" s="36">
        <f>'anexa 2A'!W38</f>
        <v>16</v>
      </c>
      <c r="E35" s="36">
        <v>91</v>
      </c>
      <c r="F35" s="37">
        <f t="shared" si="5"/>
        <v>1456</v>
      </c>
      <c r="G35" s="38">
        <f t="shared" si="8"/>
        <v>218.4</v>
      </c>
      <c r="H35" s="38">
        <f>F35-G35</f>
        <v>1237.6</v>
      </c>
      <c r="I35" s="51">
        <f t="shared" si="6"/>
        <v>0</v>
      </c>
      <c r="J35" s="51">
        <f t="shared" si="6"/>
        <v>0</v>
      </c>
      <c r="K35" s="34">
        <f t="shared" si="9"/>
        <v>0</v>
      </c>
      <c r="L35" s="35">
        <f t="shared" si="10"/>
        <v>0</v>
      </c>
      <c r="M35" s="34">
        <f t="shared" si="7"/>
        <v>0</v>
      </c>
    </row>
    <row r="36" spans="1:13" s="26" customFormat="1" ht="15.75">
      <c r="A36" s="89" t="s">
        <v>63</v>
      </c>
      <c r="B36" s="90"/>
      <c r="C36" s="36">
        <f>'anexa 2A'!V39</f>
        <v>0</v>
      </c>
      <c r="D36" s="36">
        <f>'anexa 2A'!W39</f>
        <v>0</v>
      </c>
      <c r="E36" s="36">
        <v>91</v>
      </c>
      <c r="F36" s="37">
        <f t="shared" si="5"/>
        <v>0</v>
      </c>
      <c r="G36" s="38">
        <f t="shared" si="8"/>
        <v>0</v>
      </c>
      <c r="H36" s="38">
        <f>F36-G36</f>
        <v>0</v>
      </c>
      <c r="I36" s="51">
        <f t="shared" si="6"/>
        <v>0</v>
      </c>
      <c r="J36" s="51">
        <f t="shared" si="6"/>
        <v>0</v>
      </c>
      <c r="K36" s="34">
        <f t="shared" si="9"/>
        <v>0</v>
      </c>
      <c r="L36" s="35">
        <f t="shared" si="10"/>
        <v>0</v>
      </c>
      <c r="M36" s="34">
        <f t="shared" si="7"/>
        <v>0</v>
      </c>
    </row>
    <row r="37" spans="1:13" s="26" customFormat="1" ht="15.75">
      <c r="A37" s="245" t="s">
        <v>28</v>
      </c>
      <c r="B37" s="246"/>
      <c r="C37" s="52">
        <f>SUM(C26:C36)</f>
        <v>59</v>
      </c>
      <c r="D37" s="52">
        <f>SUM(D26:D36)</f>
        <v>1304</v>
      </c>
      <c r="E37" s="53"/>
      <c r="F37" s="54">
        <f>SUM(F26:F36)</f>
        <v>118664</v>
      </c>
      <c r="G37" s="54">
        <f>SUM(G26:G36)</f>
        <v>17799.6</v>
      </c>
      <c r="H37" s="54">
        <f>SUM(H26:H36)</f>
        <v>71780.8</v>
      </c>
      <c r="I37" s="55"/>
      <c r="J37" s="55"/>
      <c r="K37" s="27">
        <f>SUM(K26:K36)</f>
        <v>0</v>
      </c>
      <c r="L37" s="27">
        <f>SUM(L26:L36)</f>
        <v>0</v>
      </c>
      <c r="M37" s="28">
        <f>SUM(M26:M36)</f>
        <v>0</v>
      </c>
    </row>
    <row r="38" spans="6:10" s="26" customFormat="1" ht="12.75">
      <c r="F38" s="29"/>
      <c r="G38" s="29"/>
      <c r="H38" s="29"/>
      <c r="I38"/>
      <c r="J38"/>
    </row>
    <row r="39" spans="1:42" s="111" customFormat="1" ht="15.75">
      <c r="A39" s="147"/>
      <c r="B39" s="26"/>
      <c r="C39" s="26"/>
      <c r="D39" s="147"/>
      <c r="E39" s="26"/>
      <c r="F39" s="26"/>
      <c r="G39" s="148"/>
      <c r="H39"/>
      <c r="I39" s="26"/>
      <c r="J39" s="149"/>
      <c r="K39"/>
      <c r="L39" s="26"/>
      <c r="M39" s="15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B39"/>
      <c r="AC39" s="112"/>
      <c r="AD39" s="95"/>
      <c r="AE39" s="113"/>
      <c r="AF39" s="114"/>
      <c r="AG39" s="114"/>
      <c r="AH39" s="95"/>
      <c r="AI39" s="115"/>
      <c r="AJ39" s="115"/>
      <c r="AK39" s="115"/>
      <c r="AL39" s="115"/>
      <c r="AM39" s="112"/>
      <c r="AN39" s="112"/>
      <c r="AO39" s="112"/>
      <c r="AP39" s="112"/>
    </row>
    <row r="40" spans="1:42" s="111" customFormat="1" ht="15.75">
      <c r="A40" s="149"/>
      <c r="B40" s="26"/>
      <c r="C40" s="26"/>
      <c r="D40" s="151"/>
      <c r="E40" s="26"/>
      <c r="F40" s="26"/>
      <c r="G40" s="148"/>
      <c r="H40"/>
      <c r="I40" s="26"/>
      <c r="J40" s="152"/>
      <c r="K40" s="153"/>
      <c r="L40" s="26"/>
      <c r="M40" s="154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B40"/>
      <c r="AC40" s="116"/>
      <c r="AD40" s="95"/>
      <c r="AE40" s="113"/>
      <c r="AF40" s="114"/>
      <c r="AG40" s="114"/>
      <c r="AH40" s="95"/>
      <c r="AI40" s="115"/>
      <c r="AJ40" s="115"/>
      <c r="AK40" s="115"/>
      <c r="AL40" s="115"/>
      <c r="AM40" s="112"/>
      <c r="AN40" s="112"/>
      <c r="AO40" s="112"/>
      <c r="AP40" s="112"/>
    </row>
    <row r="41" spans="1:12" s="26" customFormat="1" ht="12.75">
      <c r="A41" s="1"/>
      <c r="B41" s="2"/>
      <c r="C41" s="40"/>
      <c r="D41" s="1"/>
      <c r="E41" s="1"/>
      <c r="F41" s="1"/>
      <c r="G41"/>
      <c r="H41" s="1"/>
      <c r="I41" s="1"/>
      <c r="J41" s="48"/>
      <c r="K41" s="48"/>
      <c r="L41"/>
    </row>
    <row r="42" spans="1:13" s="43" customFormat="1" ht="15">
      <c r="A42" s="1"/>
      <c r="B42" s="2"/>
      <c r="C42" s="40"/>
      <c r="D42" s="1"/>
      <c r="E42" s="1"/>
      <c r="F42" s="1"/>
      <c r="G42"/>
      <c r="H42" s="1"/>
      <c r="I42" s="1"/>
      <c r="J42"/>
      <c r="K42"/>
      <c r="L42"/>
      <c r="M42" s="26"/>
    </row>
    <row r="43" spans="1:13" s="43" customFormat="1" ht="15">
      <c r="A43"/>
      <c r="B43" s="26"/>
      <c r="C43" s="70"/>
      <c r="D43" s="1"/>
      <c r="E43" s="1"/>
      <c r="F43" s="1"/>
      <c r="G43" s="1"/>
      <c r="H43" s="1"/>
      <c r="I43" s="1"/>
      <c r="J43" s="1"/>
      <c r="K43" s="1"/>
      <c r="L43"/>
      <c r="M43" s="26"/>
    </row>
    <row r="44" spans="2:13" ht="12.75">
      <c r="B44" s="26"/>
      <c r="C44" s="40"/>
      <c r="D44" s="1"/>
      <c r="E44" s="1"/>
      <c r="F44"/>
      <c r="G44" s="50"/>
      <c r="H44" s="71"/>
      <c r="I44" s="1"/>
      <c r="J44" s="1"/>
      <c r="K44" s="26"/>
      <c r="M44" s="26"/>
    </row>
    <row r="45" spans="3:13" ht="12.75">
      <c r="C45" s="40"/>
      <c r="D45" s="1"/>
      <c r="E45" s="1"/>
      <c r="F45"/>
      <c r="G45" s="50"/>
      <c r="H45" s="71"/>
      <c r="I45" s="1"/>
      <c r="J45" s="1"/>
      <c r="K45" s="48"/>
      <c r="M45" s="26"/>
    </row>
    <row r="46" spans="1:13" s="26" customFormat="1" ht="12.75">
      <c r="A46" s="247"/>
      <c r="B46" s="247"/>
      <c r="C46" s="247"/>
      <c r="D46" s="247"/>
      <c r="E46" s="1"/>
      <c r="F46" s="1"/>
      <c r="G46" s="1"/>
      <c r="H46" s="1"/>
      <c r="I46" s="1"/>
      <c r="J46" s="1"/>
      <c r="K46" s="1"/>
      <c r="L46" s="1"/>
      <c r="M46"/>
    </row>
    <row r="47" spans="1:12" ht="12.75">
      <c r="A47" s="7"/>
      <c r="D47" s="40"/>
      <c r="E47" s="1"/>
      <c r="F47" s="1"/>
      <c r="G47" s="1"/>
      <c r="H47" s="1"/>
      <c r="L47" s="1"/>
    </row>
    <row r="48" spans="1:12" ht="12.75">
      <c r="A48" s="7"/>
      <c r="D48" s="40"/>
      <c r="E48" s="1"/>
      <c r="F48" s="1"/>
      <c r="G48" s="1"/>
      <c r="H48" s="1"/>
      <c r="L48" s="1"/>
    </row>
  </sheetData>
  <sheetProtection/>
  <mergeCells count="43">
    <mergeCell ref="A1:C1"/>
    <mergeCell ref="A2:C2"/>
    <mergeCell ref="A5:M5"/>
    <mergeCell ref="A7:B8"/>
    <mergeCell ref="C7:C8"/>
    <mergeCell ref="D7:D8"/>
    <mergeCell ref="E7:E8"/>
    <mergeCell ref="F7:F8"/>
    <mergeCell ref="I7:J7"/>
    <mergeCell ref="K7:L7"/>
    <mergeCell ref="M7:M8"/>
    <mergeCell ref="A10:B10"/>
    <mergeCell ref="A11:B11"/>
    <mergeCell ref="A12:B12"/>
    <mergeCell ref="A13:B13"/>
    <mergeCell ref="A9:B9"/>
    <mergeCell ref="I24:J24"/>
    <mergeCell ref="K24:L24"/>
    <mergeCell ref="M24:M25"/>
    <mergeCell ref="A14:B14"/>
    <mergeCell ref="A15:B15"/>
    <mergeCell ref="A16:B16"/>
    <mergeCell ref="A17:B17"/>
    <mergeCell ref="A18:B18"/>
    <mergeCell ref="A20:B20"/>
    <mergeCell ref="A27:B27"/>
    <mergeCell ref="A28:B28"/>
    <mergeCell ref="A29:B29"/>
    <mergeCell ref="A26:B26"/>
    <mergeCell ref="A22:M22"/>
    <mergeCell ref="A24:B25"/>
    <mergeCell ref="C24:C25"/>
    <mergeCell ref="D24:D25"/>
    <mergeCell ref="E24:E25"/>
    <mergeCell ref="F24:F25"/>
    <mergeCell ref="A37:B37"/>
    <mergeCell ref="A46:D46"/>
    <mergeCell ref="A30:B30"/>
    <mergeCell ref="A31:B31"/>
    <mergeCell ref="A32:B32"/>
    <mergeCell ref="A33:B33"/>
    <mergeCell ref="A34:B34"/>
    <mergeCell ref="A35:B35"/>
  </mergeCells>
  <printOptions horizontalCentered="1"/>
  <pageMargins left="0.5" right="0" top="0.38" bottom="0.15" header="0.011811024" footer="0.17"/>
  <pageSetup horizontalDpi="600" verticalDpi="600" orientation="landscape" scale="74" r:id="rId1"/>
  <rowBreaks count="1" manualBreakCount="1">
    <brk id="4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0.28125" style="79" customWidth="1"/>
    <col min="2" max="3" width="6.28125" style="79" customWidth="1"/>
    <col min="4" max="4" width="9.00390625" style="79" customWidth="1"/>
    <col min="5" max="5" width="9.57421875" style="79" customWidth="1"/>
    <col min="6" max="6" width="11.7109375" style="79" customWidth="1"/>
    <col min="7" max="7" width="10.7109375" style="79" customWidth="1"/>
    <col min="8" max="8" width="11.57421875" style="79" customWidth="1"/>
    <col min="9" max="9" width="9.00390625" style="79" customWidth="1"/>
    <col min="10" max="10" width="9.57421875" style="79" customWidth="1"/>
    <col min="11" max="11" width="12.57421875" style="79" customWidth="1"/>
    <col min="12" max="12" width="10.140625" style="79" customWidth="1"/>
    <col min="13" max="13" width="11.421875" style="79" customWidth="1"/>
    <col min="14" max="14" width="10.28125" style="79" customWidth="1"/>
    <col min="15" max="15" width="11.28125" style="79" customWidth="1"/>
    <col min="16" max="17" width="9.140625" style="79" customWidth="1"/>
    <col min="18" max="18" width="8.8515625" style="79" customWidth="1"/>
    <col min="19" max="16384" width="9.140625" style="79" customWidth="1"/>
  </cols>
  <sheetData>
    <row r="1" spans="1:15" ht="12.75">
      <c r="A1" s="223" t="s">
        <v>61</v>
      </c>
      <c r="B1" s="223"/>
      <c r="C1" s="223"/>
      <c r="D1" s="223"/>
      <c r="E1" s="78"/>
      <c r="M1" s="84"/>
      <c r="N1" s="84"/>
      <c r="O1" s="81"/>
    </row>
    <row r="2" spans="1:15" ht="12.75">
      <c r="A2" s="223" t="s">
        <v>125</v>
      </c>
      <c r="B2" s="223"/>
      <c r="C2" s="223"/>
      <c r="D2" s="223"/>
      <c r="E2" s="19"/>
      <c r="M2" s="84"/>
      <c r="N2" s="84"/>
      <c r="O2" s="81"/>
    </row>
    <row r="3" spans="1:16" ht="12.75">
      <c r="A3" s="19"/>
      <c r="M3" s="72"/>
      <c r="N3" s="84"/>
      <c r="O3" s="82"/>
      <c r="P3" s="81"/>
    </row>
    <row r="4" spans="1:15" ht="12.75">
      <c r="A4" s="251"/>
      <c r="B4" s="251"/>
      <c r="C4" s="131"/>
      <c r="M4" s="81"/>
      <c r="N4" s="81"/>
      <c r="O4" s="81"/>
    </row>
    <row r="5" spans="1:15" ht="12.75">
      <c r="A5" s="82"/>
      <c r="B5" s="82"/>
      <c r="C5" s="82"/>
      <c r="M5" s="81"/>
      <c r="N5" s="81"/>
      <c r="O5" s="81"/>
    </row>
    <row r="6" spans="13:15" ht="12.75">
      <c r="M6" s="264"/>
      <c r="N6" s="264"/>
      <c r="O6" s="264"/>
    </row>
    <row r="7" spans="1:15" s="118" customFormat="1" ht="12.75">
      <c r="A7" s="264" t="s">
        <v>53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</row>
    <row r="8" spans="1:15" s="118" customFormat="1" ht="12.75">
      <c r="A8" s="80"/>
      <c r="B8" s="80"/>
      <c r="C8" s="80"/>
      <c r="D8" s="80"/>
      <c r="E8" s="80"/>
      <c r="F8" s="80"/>
      <c r="G8" s="80"/>
      <c r="H8" s="119"/>
      <c r="I8" s="80"/>
      <c r="J8" s="80"/>
      <c r="K8" s="80"/>
      <c r="L8" s="80"/>
      <c r="M8" s="80"/>
      <c r="N8" s="80"/>
      <c r="O8" s="80"/>
    </row>
    <row r="9" spans="1:14" s="118" customFormat="1" ht="12.75">
      <c r="A9" s="83"/>
      <c r="N9" s="81" t="s">
        <v>85</v>
      </c>
    </row>
    <row r="10" spans="1:15" s="118" customFormat="1" ht="13.5" customHeight="1">
      <c r="A10" s="265" t="s">
        <v>110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</row>
    <row r="11" spans="1:15" s="118" customFormat="1" ht="65.25" customHeight="1">
      <c r="A11" s="254" t="s">
        <v>56</v>
      </c>
      <c r="B11" s="256" t="s">
        <v>99</v>
      </c>
      <c r="C11" s="256" t="s">
        <v>100</v>
      </c>
      <c r="D11" s="252" t="s">
        <v>57</v>
      </c>
      <c r="E11" s="253"/>
      <c r="F11" s="258" t="s">
        <v>58</v>
      </c>
      <c r="G11" s="252" t="s">
        <v>54</v>
      </c>
      <c r="H11" s="253"/>
      <c r="I11" s="260" t="s">
        <v>101</v>
      </c>
      <c r="J11" s="261"/>
      <c r="K11" s="258" t="s">
        <v>134</v>
      </c>
      <c r="L11" s="252" t="s">
        <v>59</v>
      </c>
      <c r="M11" s="253"/>
      <c r="N11" s="252" t="s">
        <v>60</v>
      </c>
      <c r="O11" s="253"/>
    </row>
    <row r="12" spans="1:15" s="118" customFormat="1" ht="12.75">
      <c r="A12" s="255"/>
      <c r="B12" s="257"/>
      <c r="C12" s="257"/>
      <c r="D12" s="120" t="s">
        <v>75</v>
      </c>
      <c r="E12" s="120" t="s">
        <v>76</v>
      </c>
      <c r="F12" s="259"/>
      <c r="G12" s="120" t="s">
        <v>75</v>
      </c>
      <c r="H12" s="120" t="s">
        <v>76</v>
      </c>
      <c r="I12" s="262"/>
      <c r="J12" s="263"/>
      <c r="K12" s="259"/>
      <c r="L12" s="120" t="s">
        <v>75</v>
      </c>
      <c r="M12" s="120" t="s">
        <v>76</v>
      </c>
      <c r="N12" s="120" t="s">
        <v>75</v>
      </c>
      <c r="O12" s="120" t="s">
        <v>76</v>
      </c>
    </row>
    <row r="13" spans="1:15" s="118" customFormat="1" ht="12.75">
      <c r="A13" s="97">
        <v>1</v>
      </c>
      <c r="B13" s="97">
        <v>2</v>
      </c>
      <c r="C13" s="97">
        <v>3</v>
      </c>
      <c r="D13" s="97">
        <v>4</v>
      </c>
      <c r="E13" s="97">
        <v>5</v>
      </c>
      <c r="F13" s="97">
        <v>6</v>
      </c>
      <c r="G13" s="97" t="s">
        <v>105</v>
      </c>
      <c r="H13" s="97" t="s">
        <v>106</v>
      </c>
      <c r="I13" s="97">
        <v>9</v>
      </c>
      <c r="J13" s="97">
        <v>10</v>
      </c>
      <c r="K13" s="97">
        <v>11</v>
      </c>
      <c r="L13" s="97" t="s">
        <v>107</v>
      </c>
      <c r="M13" s="97" t="s">
        <v>108</v>
      </c>
      <c r="N13" s="97" t="s">
        <v>77</v>
      </c>
      <c r="O13" s="97" t="s">
        <v>109</v>
      </c>
    </row>
    <row r="14" spans="1:15" s="118" customFormat="1" ht="12.75">
      <c r="A14" s="121" t="s">
        <v>55</v>
      </c>
      <c r="B14" s="121">
        <f>'anexa 2A'!V13</f>
        <v>14</v>
      </c>
      <c r="C14" s="121">
        <v>2</v>
      </c>
      <c r="D14" s="121">
        <v>100</v>
      </c>
      <c r="E14" s="121">
        <v>500</v>
      </c>
      <c r="F14" s="159"/>
      <c r="G14" s="85">
        <f>B14*C14*D14*F14</f>
        <v>0</v>
      </c>
      <c r="H14" s="85">
        <f>B14*C14*E14*F14</f>
        <v>0</v>
      </c>
      <c r="I14" s="122"/>
      <c r="J14" s="122"/>
      <c r="K14" s="85"/>
      <c r="L14" s="85"/>
      <c r="M14" s="122">
        <f>B14*I14*K14</f>
        <v>0</v>
      </c>
      <c r="N14" s="122">
        <f>G14+L14</f>
        <v>0</v>
      </c>
      <c r="O14" s="85">
        <f>H14+M14</f>
        <v>0</v>
      </c>
    </row>
    <row r="15" spans="1:15" s="118" customFormat="1" ht="12.75">
      <c r="A15" s="121" t="s">
        <v>62</v>
      </c>
      <c r="B15" s="121">
        <v>1</v>
      </c>
      <c r="C15" s="121">
        <v>2</v>
      </c>
      <c r="D15" s="121">
        <v>150</v>
      </c>
      <c r="E15" s="121">
        <v>800</v>
      </c>
      <c r="F15" s="160"/>
      <c r="G15" s="85">
        <f>B15*C15*D15*F15</f>
        <v>0</v>
      </c>
      <c r="H15" s="85">
        <f>B15*C15*E15*F15</f>
        <v>0</v>
      </c>
      <c r="I15" s="121">
        <v>24</v>
      </c>
      <c r="J15" s="121">
        <v>120</v>
      </c>
      <c r="K15" s="161"/>
      <c r="L15" s="85">
        <f>C15*I15*K15</f>
        <v>0</v>
      </c>
      <c r="M15" s="122">
        <f>C15*J15*K15</f>
        <v>0</v>
      </c>
      <c r="N15" s="122">
        <f>G15+L15</f>
        <v>0</v>
      </c>
      <c r="O15" s="85">
        <f>H15+M15</f>
        <v>0</v>
      </c>
    </row>
    <row r="16" spans="1:15" s="118" customFormat="1" ht="12.75">
      <c r="A16" s="87" t="s">
        <v>29</v>
      </c>
      <c r="B16" s="86">
        <f>SUM(B14:B15)</f>
        <v>15</v>
      </c>
      <c r="C16" s="86"/>
      <c r="D16" s="86"/>
      <c r="E16" s="86"/>
      <c r="F16" s="121"/>
      <c r="G16" s="85">
        <f>SUM(G14:G15)</f>
        <v>0</v>
      </c>
      <c r="H16" s="85">
        <f>SUM(H14:H15)</f>
        <v>0</v>
      </c>
      <c r="I16" s="121"/>
      <c r="J16" s="121"/>
      <c r="K16" s="85"/>
      <c r="L16" s="85">
        <f>SUM(L14:L15)</f>
        <v>0</v>
      </c>
      <c r="M16" s="85">
        <f>SUM(M14:M15)</f>
        <v>0</v>
      </c>
      <c r="N16" s="85">
        <f>SUM(N14:N15)</f>
        <v>0</v>
      </c>
      <c r="O16" s="85">
        <f>SUM(O14:O15)</f>
        <v>0</v>
      </c>
    </row>
    <row r="17" spans="1:15" s="118" customFormat="1" ht="12.75">
      <c r="A17" s="123"/>
      <c r="B17" s="124"/>
      <c r="C17" s="124"/>
      <c r="D17" s="124"/>
      <c r="E17" s="124"/>
      <c r="F17" s="125"/>
      <c r="G17" s="126"/>
      <c r="H17" s="126"/>
      <c r="I17" s="125"/>
      <c r="J17" s="125"/>
      <c r="K17" s="126"/>
      <c r="L17" s="126"/>
      <c r="M17" s="126"/>
      <c r="N17" s="126"/>
      <c r="O17" s="126"/>
    </row>
    <row r="18" spans="1:15" s="118" customFormat="1" ht="12.75">
      <c r="A18" s="265" t="s">
        <v>111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</row>
    <row r="19" spans="1:15" s="118" customFormat="1" ht="65.25" customHeight="1">
      <c r="A19" s="254" t="s">
        <v>56</v>
      </c>
      <c r="B19" s="256" t="s">
        <v>99</v>
      </c>
      <c r="C19" s="256" t="s">
        <v>100</v>
      </c>
      <c r="D19" s="252" t="s">
        <v>57</v>
      </c>
      <c r="E19" s="253"/>
      <c r="F19" s="258" t="s">
        <v>58</v>
      </c>
      <c r="G19" s="252" t="s">
        <v>54</v>
      </c>
      <c r="H19" s="253"/>
      <c r="I19" s="260" t="s">
        <v>101</v>
      </c>
      <c r="J19" s="261"/>
      <c r="K19" s="258" t="s">
        <v>134</v>
      </c>
      <c r="L19" s="252" t="s">
        <v>59</v>
      </c>
      <c r="M19" s="253"/>
      <c r="N19" s="252" t="s">
        <v>60</v>
      </c>
      <c r="O19" s="253"/>
    </row>
    <row r="20" spans="1:15" s="118" customFormat="1" ht="12.75">
      <c r="A20" s="255"/>
      <c r="B20" s="257"/>
      <c r="C20" s="257"/>
      <c r="D20" s="120" t="s">
        <v>75</v>
      </c>
      <c r="E20" s="120" t="s">
        <v>76</v>
      </c>
      <c r="F20" s="259"/>
      <c r="G20" s="120" t="s">
        <v>75</v>
      </c>
      <c r="H20" s="120" t="s">
        <v>76</v>
      </c>
      <c r="I20" s="262"/>
      <c r="J20" s="263"/>
      <c r="K20" s="259"/>
      <c r="L20" s="120" t="s">
        <v>75</v>
      </c>
      <c r="M20" s="120" t="s">
        <v>76</v>
      </c>
      <c r="N20" s="120" t="s">
        <v>75</v>
      </c>
      <c r="O20" s="120" t="s">
        <v>76</v>
      </c>
    </row>
    <row r="21" spans="1:15" s="118" customFormat="1" ht="12.75">
      <c r="A21" s="97">
        <v>1</v>
      </c>
      <c r="B21" s="97">
        <v>2</v>
      </c>
      <c r="C21" s="97">
        <v>3</v>
      </c>
      <c r="D21" s="97">
        <v>4</v>
      </c>
      <c r="E21" s="97">
        <v>5</v>
      </c>
      <c r="F21" s="97">
        <v>6</v>
      </c>
      <c r="G21" s="97" t="s">
        <v>105</v>
      </c>
      <c r="H21" s="97" t="s">
        <v>106</v>
      </c>
      <c r="I21" s="97">
        <v>9</v>
      </c>
      <c r="J21" s="97">
        <v>10</v>
      </c>
      <c r="K21" s="97">
        <v>11</v>
      </c>
      <c r="L21" s="97" t="s">
        <v>107</v>
      </c>
      <c r="M21" s="97" t="s">
        <v>108</v>
      </c>
      <c r="N21" s="97" t="s">
        <v>77</v>
      </c>
      <c r="O21" s="97" t="s">
        <v>109</v>
      </c>
    </row>
    <row r="22" spans="1:15" s="118" customFormat="1" ht="12.75">
      <c r="A22" s="121" t="s">
        <v>55</v>
      </c>
      <c r="B22" s="121">
        <f>B14*2</f>
        <v>28</v>
      </c>
      <c r="C22" s="121">
        <v>2</v>
      </c>
      <c r="D22" s="121">
        <v>100</v>
      </c>
      <c r="E22" s="121">
        <v>500</v>
      </c>
      <c r="F22" s="159"/>
      <c r="G22" s="85">
        <f>D22*F22*B22*C22</f>
        <v>0</v>
      </c>
      <c r="H22" s="85">
        <f>B22*E22*F22*C22</f>
        <v>0</v>
      </c>
      <c r="I22" s="122"/>
      <c r="J22" s="122"/>
      <c r="K22" s="85"/>
      <c r="L22" s="85"/>
      <c r="M22" s="122">
        <f>B22*I22*K22</f>
        <v>0</v>
      </c>
      <c r="N22" s="122">
        <f>G22+L22</f>
        <v>0</v>
      </c>
      <c r="O22" s="85">
        <f>H22+M22</f>
        <v>0</v>
      </c>
    </row>
    <row r="23" spans="1:15" s="118" customFormat="1" ht="12.75">
      <c r="A23" s="121" t="s">
        <v>62</v>
      </c>
      <c r="B23" s="121">
        <v>2</v>
      </c>
      <c r="C23" s="121">
        <v>2</v>
      </c>
      <c r="D23" s="121">
        <v>150</v>
      </c>
      <c r="E23" s="121">
        <v>800</v>
      </c>
      <c r="F23" s="160"/>
      <c r="G23" s="85">
        <f>D23*F23*B23*C23</f>
        <v>0</v>
      </c>
      <c r="H23" s="85">
        <f>B23*E23*F23*C23</f>
        <v>0</v>
      </c>
      <c r="I23" s="121">
        <f>I15</f>
        <v>24</v>
      </c>
      <c r="J23" s="121">
        <f>J15</f>
        <v>120</v>
      </c>
      <c r="K23" s="161"/>
      <c r="L23" s="85">
        <f>B23*C23*I23*K23</f>
        <v>0</v>
      </c>
      <c r="M23" s="122">
        <f>B23*C23*J23*K23</f>
        <v>0</v>
      </c>
      <c r="N23" s="122">
        <f>G23+L23</f>
        <v>0</v>
      </c>
      <c r="O23" s="85">
        <f>H23+M23</f>
        <v>0</v>
      </c>
    </row>
    <row r="24" spans="1:15" s="118" customFormat="1" ht="12.75">
      <c r="A24" s="87" t="s">
        <v>29</v>
      </c>
      <c r="B24" s="86">
        <f>SUM(B22:B23)</f>
        <v>30</v>
      </c>
      <c r="C24" s="86"/>
      <c r="D24" s="86"/>
      <c r="E24" s="86"/>
      <c r="F24" s="121"/>
      <c r="G24" s="85">
        <f>SUM(G22:G23)</f>
        <v>0</v>
      </c>
      <c r="H24" s="85">
        <f>SUM(H22:H23)</f>
        <v>0</v>
      </c>
      <c r="I24" s="121"/>
      <c r="J24" s="121"/>
      <c r="K24" s="85"/>
      <c r="L24" s="85">
        <f>SUM(L22:L23)</f>
        <v>0</v>
      </c>
      <c r="M24" s="85">
        <f>SUM(M22:M23)</f>
        <v>0</v>
      </c>
      <c r="N24" s="85">
        <f>SUM(N22:N23)</f>
        <v>0</v>
      </c>
      <c r="O24" s="85">
        <f>SUM(O22:O23)</f>
        <v>0</v>
      </c>
    </row>
    <row r="25" s="118" customFormat="1" ht="12.75"/>
    <row r="26" spans="1:22" s="118" customFormat="1" ht="15">
      <c r="A26" s="147"/>
      <c r="B26" s="26"/>
      <c r="C26" s="26"/>
      <c r="D26" s="111"/>
      <c r="E26" s="147"/>
      <c r="G26" s="148"/>
      <c r="H26"/>
      <c r="I26" s="26"/>
      <c r="J26" s="149"/>
      <c r="K26" s="111"/>
      <c r="L26" s="26"/>
      <c r="M26" s="111"/>
      <c r="N26" s="154"/>
      <c r="O26"/>
      <c r="P26" s="111"/>
      <c r="R26" s="110"/>
      <c r="S26" s="111"/>
      <c r="U26" s="111"/>
      <c r="V26" s="115"/>
    </row>
    <row r="27" spans="1:22" s="118" customFormat="1" ht="15">
      <c r="A27" s="149"/>
      <c r="B27" s="26"/>
      <c r="C27" s="26"/>
      <c r="D27" s="31"/>
      <c r="E27" s="151"/>
      <c r="G27" s="148"/>
      <c r="H27"/>
      <c r="I27" s="26"/>
      <c r="J27" s="152"/>
      <c r="K27" s="31"/>
      <c r="L27" s="26"/>
      <c r="M27" s="31"/>
      <c r="N27" s="154"/>
      <c r="O27" s="153"/>
      <c r="P27" s="1"/>
      <c r="Q27" s="108"/>
      <c r="R27" s="1"/>
      <c r="S27" s="31"/>
      <c r="U27" s="31"/>
      <c r="V27" s="31"/>
    </row>
    <row r="28" s="118" customFormat="1" ht="12.75"/>
    <row r="29" spans="1:43" s="111" customFormat="1" ht="15">
      <c r="A29" s="109"/>
      <c r="B29" s="108"/>
      <c r="C29" s="108"/>
      <c r="E29" s="110"/>
      <c r="F29" s="108"/>
      <c r="G29" s="108"/>
      <c r="H29" s="108"/>
      <c r="J29" s="110"/>
      <c r="K29" s="110"/>
      <c r="L29" s="112"/>
      <c r="M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C29"/>
      <c r="AD29" s="112"/>
      <c r="AE29" s="95"/>
      <c r="AF29" s="113"/>
      <c r="AG29" s="114"/>
      <c r="AH29" s="114"/>
      <c r="AI29" s="95"/>
      <c r="AJ29" s="115"/>
      <c r="AK29" s="115"/>
      <c r="AL29" s="115"/>
      <c r="AM29" s="115"/>
      <c r="AN29" s="112"/>
      <c r="AO29" s="112"/>
      <c r="AP29" s="112"/>
      <c r="AQ29" s="112"/>
    </row>
    <row r="30" spans="1:43" s="111" customFormat="1" ht="15">
      <c r="A30" s="109"/>
      <c r="B30" s="108"/>
      <c r="C30" s="108"/>
      <c r="E30" s="108"/>
      <c r="F30" s="108"/>
      <c r="G30" s="108"/>
      <c r="H30" s="108"/>
      <c r="J30" s="110"/>
      <c r="K30" s="110"/>
      <c r="L30" s="112"/>
      <c r="M30" s="110"/>
      <c r="O30" s="134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C30"/>
      <c r="AD30" s="116"/>
      <c r="AE30" s="95"/>
      <c r="AF30" s="113"/>
      <c r="AG30" s="114"/>
      <c r="AH30" s="114"/>
      <c r="AI30" s="95"/>
      <c r="AJ30" s="115"/>
      <c r="AK30" s="115"/>
      <c r="AL30" s="115"/>
      <c r="AM30" s="115"/>
      <c r="AN30" s="112"/>
      <c r="AO30" s="112"/>
      <c r="AP30" s="112"/>
      <c r="AQ30" s="112"/>
    </row>
  </sheetData>
  <sheetProtection/>
  <mergeCells count="27">
    <mergeCell ref="K19:K20"/>
    <mergeCell ref="L19:M19"/>
    <mergeCell ref="N19:O19"/>
    <mergeCell ref="A19:A20"/>
    <mergeCell ref="B19:B20"/>
    <mergeCell ref="D19:E19"/>
    <mergeCell ref="F19:F20"/>
    <mergeCell ref="G19:H19"/>
    <mergeCell ref="I19:J20"/>
    <mergeCell ref="C19:C20"/>
    <mergeCell ref="K11:K12"/>
    <mergeCell ref="M6:O6"/>
    <mergeCell ref="A7:O7"/>
    <mergeCell ref="N11:O11"/>
    <mergeCell ref="A10:O10"/>
    <mergeCell ref="A18:O18"/>
    <mergeCell ref="C11:C12"/>
    <mergeCell ref="A4:B4"/>
    <mergeCell ref="A1:D1"/>
    <mergeCell ref="A2:D2"/>
    <mergeCell ref="D11:E11"/>
    <mergeCell ref="G11:H11"/>
    <mergeCell ref="L11:M11"/>
    <mergeCell ref="A11:A12"/>
    <mergeCell ref="B11:B12"/>
    <mergeCell ref="F11:F12"/>
    <mergeCell ref="I11:J12"/>
  </mergeCells>
  <printOptions horizontalCentered="1"/>
  <pageMargins left="0.5" right="0.25" top="0.5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2023-07-19T12:11:30Z</cp:lastPrinted>
  <dcterms:created xsi:type="dcterms:W3CDTF">2011-03-23T12:19:02Z</dcterms:created>
  <dcterms:modified xsi:type="dcterms:W3CDTF">2023-07-20T05:29:58Z</dcterms:modified>
  <cp:category/>
  <cp:version/>
  <cp:contentType/>
  <cp:contentStatus/>
</cp:coreProperties>
</file>