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tabRatio="825" activeTab="0"/>
  </bookViews>
  <sheets>
    <sheet name="anexa 2" sheetId="1" r:id="rId1"/>
    <sheet name="anexa 2A" sheetId="2" r:id="rId2"/>
    <sheet name="Anexa 2B-TR.I" sheetId="3" r:id="rId3"/>
    <sheet name="Anexa 2B_TR.II-VII" sheetId="4" r:id="rId4"/>
    <sheet name="Anexa 2B-TR.VIII" sheetId="5" r:id="rId5"/>
    <sheet name="dislocare " sheetId="6" r:id="rId6"/>
  </sheets>
  <definedNames>
    <definedName name="_xlnm.Print_Area" localSheetId="0">'anexa 2'!$A$1:$AC$34</definedName>
    <definedName name="_xlnm.Print_Area" localSheetId="1">'anexa 2A'!$A$1:$AL$47</definedName>
    <definedName name="_xlnm.Print_Area" localSheetId="3">'Anexa 2B_TR.II-VII'!$A$1:$M$44</definedName>
    <definedName name="_xlnm.Print_Area" localSheetId="2">'Anexa 2B-TR.I'!$A$1:$M$40</definedName>
    <definedName name="_xlnm.Print_Area" localSheetId="4">'Anexa 2B-TR.VIII'!$A$1:$M$43</definedName>
    <definedName name="_xlnm.Print_Area" localSheetId="5">'dislocare '!$A$1:$O$28</definedName>
  </definedNames>
  <calcPr fullCalcOnLoad="1"/>
</workbook>
</file>

<file path=xl/sharedStrings.xml><?xml version="1.0" encoding="utf-8"?>
<sst xmlns="http://schemas.openxmlformats.org/spreadsheetml/2006/main" count="476" uniqueCount="144">
  <si>
    <t>Simb. ind.</t>
  </si>
  <si>
    <t>UM</t>
  </si>
  <si>
    <t>Denumire prestatie</t>
  </si>
  <si>
    <t>PU lei /UM fara TVA</t>
  </si>
  <si>
    <t>Nr.crt</t>
  </si>
  <si>
    <t>Întreţinere curentă pe timp de iarnă</t>
  </si>
  <si>
    <t>102.4</t>
  </si>
  <si>
    <t>Lucrări aferente deszăpezire manuală şi mecanică</t>
  </si>
  <si>
    <t>răspândirea materialelor chimice şi antiderapante în scopul prevenirii sau combaterii poleiului, gheţii sau zăpezii</t>
  </si>
  <si>
    <t>102.4.2</t>
  </si>
  <si>
    <t>utilaje si mijl de transport  pt degajarea vehiculelor inzapezite pe platforma drumurilor</t>
  </si>
  <si>
    <t xml:space="preserve">patrularea cu utilaje pentru informare privind starea autostrăzii sau pentru prevenirea înzăpezirii în timpul ninsorilor liniştite sau al viscolelor slabe (tăria vântului sub 30 km/ora) </t>
  </si>
  <si>
    <t xml:space="preserve">deszăpeziri mecanice cu utilaje grele si usoare  </t>
  </si>
  <si>
    <t xml:space="preserve"> Total intretinere curenta pe timp de iarna</t>
  </si>
  <si>
    <t>Informari privind starea drumurilor</t>
  </si>
  <si>
    <t>ore</t>
  </si>
  <si>
    <t>Nr.  crt.</t>
  </si>
  <si>
    <t>Utilaje</t>
  </si>
  <si>
    <t>Nr. Utilaje</t>
  </si>
  <si>
    <t>Total ore/zi</t>
  </si>
  <si>
    <t>Automacara</t>
  </si>
  <si>
    <t>Total</t>
  </si>
  <si>
    <t>Anexa 2 B</t>
  </si>
  <si>
    <t>Ore/zi</t>
  </si>
  <si>
    <t xml:space="preserve">Ore actionare </t>
  </si>
  <si>
    <t>Ore stationare</t>
  </si>
  <si>
    <t>a</t>
  </si>
  <si>
    <t>b</t>
  </si>
  <si>
    <t>Autogreder 160 CP (la cerere)</t>
  </si>
  <si>
    <t xml:space="preserve">TOTAL </t>
  </si>
  <si>
    <t>TOTAL</t>
  </si>
  <si>
    <t>ANEXA 2 A</t>
  </si>
  <si>
    <t>Incarcator frontal</t>
  </si>
  <si>
    <t>Statie preparare CaCl2</t>
  </si>
  <si>
    <t>Tractor de mare cap. cu echip.</t>
  </si>
  <si>
    <t>Buldoexcavator 0,8 mc cu echipamente (la cerere)</t>
  </si>
  <si>
    <t>Nr. uti.</t>
  </si>
  <si>
    <t>Nr. sch.</t>
  </si>
  <si>
    <t>Ore/    sch.</t>
  </si>
  <si>
    <t>Buc auto</t>
  </si>
  <si>
    <t>Nr. zile</t>
  </si>
  <si>
    <t>Total ore</t>
  </si>
  <si>
    <t>Tarife lei/h</t>
  </si>
  <si>
    <t>Formatia de autoutilaje  conf. normativ ind. AND 525-2013</t>
  </si>
  <si>
    <t>Autoutilitara 5-7 loc (transport muncitori) (la cerere)</t>
  </si>
  <si>
    <t xml:space="preserve">Automacara 40 t </t>
  </si>
  <si>
    <t xml:space="preserve">Statie preparare CaCl2 </t>
  </si>
  <si>
    <t>ANEXA 2</t>
  </si>
  <si>
    <t>Autoremorcher (la cerere)</t>
  </si>
  <si>
    <t>Valoare - lei fara TVA</t>
  </si>
  <si>
    <t>Cantitate</t>
  </si>
  <si>
    <t xml:space="preserve">Valoare  </t>
  </si>
  <si>
    <t>lei  ( valoare Anexa 2 B)</t>
  </si>
  <si>
    <t xml:space="preserve">Dislocari autoutilaje </t>
  </si>
  <si>
    <t>Total valoare (lei fara TVA)</t>
  </si>
  <si>
    <t>Valoare deplasare ( lei fara TVA)</t>
  </si>
  <si>
    <t xml:space="preserve">Autobasculante ( ATB) </t>
  </si>
  <si>
    <t>Tip autoutilaj</t>
  </si>
  <si>
    <t>Distanta de parcurs dus-intors (km)</t>
  </si>
  <si>
    <t>Tarif deplasare (lei/km) fara TVA</t>
  </si>
  <si>
    <t>Tarif stationare trailer +remorcher (lei/km) fara TVA</t>
  </si>
  <si>
    <t>Valoare stationare trailer+remorcher (lei fara TVA)</t>
  </si>
  <si>
    <t>Total valoare dislocari (lei fara TVA)</t>
  </si>
  <si>
    <t>DRDP Constanta</t>
  </si>
  <si>
    <t>Autoremorcher+ Trailer</t>
  </si>
  <si>
    <t>Autoturism 4x4</t>
  </si>
  <si>
    <t>7=4*5</t>
  </si>
  <si>
    <t>8=4*6</t>
  </si>
  <si>
    <t>min</t>
  </si>
  <si>
    <t>max</t>
  </si>
  <si>
    <t>12=4*10</t>
  </si>
  <si>
    <t>11=4*9</t>
  </si>
  <si>
    <t>15=4*13</t>
  </si>
  <si>
    <t>16=4*14</t>
  </si>
  <si>
    <t>19=4*17</t>
  </si>
  <si>
    <t>23=4*21</t>
  </si>
  <si>
    <t>24=4*22</t>
  </si>
  <si>
    <t xml:space="preserve">Min  </t>
  </si>
  <si>
    <t>Max</t>
  </si>
  <si>
    <t>14=7+12</t>
  </si>
  <si>
    <t>SDN Constanta</t>
  </si>
  <si>
    <t xml:space="preserve"> Necesar minim de autoutilaje de deszapezire pe SDN Constanta                                                                          </t>
  </si>
  <si>
    <t xml:space="preserve"> Necesar maxim de autoutilaje de deszapezire pe SDN Constanta                                                                           </t>
  </si>
  <si>
    <t>Tariverde</t>
  </si>
  <si>
    <t>Tuzla</t>
  </si>
  <si>
    <t>2 Mai</t>
  </si>
  <si>
    <t>Movilita</t>
  </si>
  <si>
    <t>Cobadin</t>
  </si>
  <si>
    <t>Murfatlar</t>
  </si>
  <si>
    <t>Baneasa</t>
  </si>
  <si>
    <t>Constanta</t>
  </si>
  <si>
    <t>Balcescu</t>
  </si>
  <si>
    <t xml:space="preserve">Harsova </t>
  </si>
  <si>
    <t>Horia</t>
  </si>
  <si>
    <t>Utilaj multifunctional cu tractiune integrala si echipamente</t>
  </si>
  <si>
    <t>Buldoexcavator 0,8 mc + echip. (cerere)</t>
  </si>
  <si>
    <t>20=4*19</t>
  </si>
  <si>
    <t>25=5+9+13+17+21</t>
  </si>
  <si>
    <t>26=6+10+14+18+22</t>
  </si>
  <si>
    <t>27=7+11+15+19+23</t>
  </si>
  <si>
    <t>28=8+12+16+20+24</t>
  </si>
  <si>
    <t>ANEXA 2 C</t>
  </si>
  <si>
    <t>lei ( valoare Anexa 2 C)</t>
  </si>
  <si>
    <t xml:space="preserve"> Centralizator deszapezire pe drumuri nationale -TRIM. VIII din AC - Minim</t>
  </si>
  <si>
    <t xml:space="preserve"> Centralizator deszapezire pe drumuri nationale - TRIM. VIII din AC - Maxim</t>
  </si>
  <si>
    <t xml:space="preserve"> Centralizator deszapezire pe drumuri nationale (TRIM.II+TRIM.III), (TRIM.IV+TRIM.V), (TRIM. VI+TRIM VII) - Minim</t>
  </si>
  <si>
    <t xml:space="preserve"> Centralizator deszapezire pe drumuri nationale  (TRIM.II+TRIM.III), (TRIM.IV+TRIM.V), (TRIM. VI+TRIM VII) - Maxim</t>
  </si>
  <si>
    <t>TRIM. I - ACORD CADRU (AC)</t>
  </si>
  <si>
    <t>TRIM. VIII - ACORD CADRU</t>
  </si>
  <si>
    <t>(TRIM. II+TRIM.III)-ACORD CADRU</t>
  </si>
  <si>
    <t>(TRIM. IV+TRIM. V)-ACORD CADRU</t>
  </si>
  <si>
    <t>(TRIM. VI+TRIM. VII)-ACORD CADRU</t>
  </si>
  <si>
    <t>ATB  cu lama si RSP</t>
  </si>
  <si>
    <t>ATB cu lama si RSP</t>
  </si>
  <si>
    <r>
      <t>Total AN I-AN IV (TRIM I</t>
    </r>
    <r>
      <rPr>
        <b/>
        <sz val="8"/>
        <rFont val="Calibri"/>
        <family val="2"/>
      </rPr>
      <t>÷</t>
    </r>
    <r>
      <rPr>
        <b/>
        <sz val="8"/>
        <rFont val="Arial"/>
        <family val="2"/>
      </rPr>
      <t>TRIM VIII)</t>
    </r>
  </si>
  <si>
    <t>Nr. buc/ 1 cursa</t>
  </si>
  <si>
    <t>Nr. max. curse/buc</t>
  </si>
  <si>
    <t>Ore stationare pentru trailer+remorcher nr zile * 24 ore/zi/cursa)</t>
  </si>
  <si>
    <t xml:space="preserve"> Centralizator deszapezire pe drumuri nationale - TRIMESTRUL I din AC - Minim</t>
  </si>
  <si>
    <t xml:space="preserve"> Centralizator deszapezire pe drumuri nationale - TRIMESTRUL I din AC - Maxim</t>
  </si>
  <si>
    <t>Centralizatorul financiar al lucrarilor de intretinere curenta iarna AN I-AN IV</t>
  </si>
  <si>
    <t>7=2*3*4*6</t>
  </si>
  <si>
    <t>8=2*3*5*6</t>
  </si>
  <si>
    <t>12=2*3*9*11</t>
  </si>
  <si>
    <t>13=2*3*10*11</t>
  </si>
  <si>
    <t>15=8+13</t>
  </si>
  <si>
    <t>TRIMESTRUL (I si VIII din AC)</t>
  </si>
  <si>
    <t>AN/(TRIM.II+TRIM.III), (TRIM.IV+TRIM.V), (TRIM. VI+TRIM VII)</t>
  </si>
  <si>
    <t xml:space="preserve">Incarcator frontal </t>
  </si>
  <si>
    <t>LOT 5</t>
  </si>
  <si>
    <t>Buldoexcavator(la cerere)</t>
  </si>
  <si>
    <t>Autoremorcher(la cerere)</t>
  </si>
  <si>
    <t>Autoutilitara(la cerere)</t>
  </si>
  <si>
    <t>Autogreder(la cerere)</t>
  </si>
  <si>
    <t>Asigurarea si montarea panourilor parazapezi</t>
  </si>
  <si>
    <t>102.3.1</t>
  </si>
  <si>
    <t>Montarea panourilor parazapezi(transport, montare, revizie si intretinere la teren, repararea panourilor de parazapezi si a accesoriilor acestora) din care:</t>
  </si>
  <si>
    <t>Panouri parazapezi metalice</t>
  </si>
  <si>
    <t>ml</t>
  </si>
  <si>
    <t>Panouri parazapezi plasa</t>
  </si>
  <si>
    <t>102.3.2</t>
  </si>
  <si>
    <t>Demontarea panourilor parazapezi (demontare, transport, repararea si depozitarea panourilor de parazapezi si a accesoriilor respective):</t>
  </si>
  <si>
    <t>``````</t>
  </si>
  <si>
    <t>OFERTANT</t>
  </si>
</sst>
</file>

<file path=xl/styles.xml><?xml version="1.0" encoding="utf-8"?>
<styleSheet xmlns="http://schemas.openxmlformats.org/spreadsheetml/2006/main">
  <numFmts count="44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\ _l_e_i_-;\-* #,##0\ _l_e_i_-;_-* &quot;-&quot;\ _l_e_i_-;_-@_-"/>
    <numFmt numFmtId="184" formatCode="_-* #,##0.00\ &quot;lei&quot;_-;\-* #,##0.00\ &quot;lei&quot;_-;_-* &quot;-&quot;??\ &quot;lei&quot;_-;_-@_-"/>
    <numFmt numFmtId="185" formatCode="_-* #,##0.00\ _l_e_i_-;\-* #,##0.00\ _l_e_i_-;_-* &quot;-&quot;??\ _l_e_i_-;_-@_-"/>
    <numFmt numFmtId="186" formatCode="0.0000"/>
    <numFmt numFmtId="187" formatCode="0.000"/>
    <numFmt numFmtId="188" formatCode="0.0"/>
    <numFmt numFmtId="189" formatCode="0.00000"/>
    <numFmt numFmtId="190" formatCode="_-* #,##0.0\ _l_e_i_-;\-* #,##0.0\ _l_e_i_-;_-* &quot;-&quot;??\ _l_e_i_-;_-@_-"/>
    <numFmt numFmtId="191" formatCode="_-* #,##0\ _l_e_i_-;\-* #,##0\ _l_e_i_-;_-* &quot;-&quot;??\ _l_e_i_-;_-@_-"/>
    <numFmt numFmtId="192" formatCode="_-* #,##0.000\ _l_e_i_-;\-* #,##0.000\ _l_e_i_-;_-* &quot;-&quot;??\ _l_e_i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  <numFmt numFmtId="198" formatCode="[$-409]dddd\,\ mmmm\ dd\,\ yyyy"/>
    <numFmt numFmtId="199" formatCode="[$-409]h:mm:ss\ am/pm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EIAL"/>
      <family val="0"/>
    </font>
    <font>
      <b/>
      <sz val="8"/>
      <name val="Calibri"/>
      <family val="2"/>
    </font>
    <font>
      <i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60" applyFont="1" applyBorder="1" applyAlignment="1">
      <alignment vertical="center" wrapText="1"/>
      <protection/>
    </xf>
    <xf numFmtId="0" fontId="1" fillId="0" borderId="0" xfId="0" applyFont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0" fillId="32" borderId="11" xfId="0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6" fillId="0" borderId="0" xfId="60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64" applyFont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2" fillId="32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1" fillId="0" borderId="12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vertical="center" wrapText="1"/>
      <protection/>
    </xf>
    <xf numFmtId="4" fontId="1" fillId="0" borderId="10" xfId="0" applyNumberFormat="1" applyFont="1" applyBorder="1" applyAlignment="1">
      <alignment/>
    </xf>
    <xf numFmtId="4" fontId="4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64" applyFont="1" applyAlignment="1">
      <alignment/>
      <protection/>
    </xf>
    <xf numFmtId="0" fontId="0" fillId="32" borderId="10" xfId="62" applyFont="1" applyFill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 horizontal="center"/>
    </xf>
    <xf numFmtId="4" fontId="2" fillId="0" borderId="10" xfId="57" applyNumberFormat="1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/>
      <protection/>
    </xf>
    <xf numFmtId="2" fontId="10" fillId="0" borderId="10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8" xfId="60" applyFont="1" applyBorder="1" applyAlignment="1">
      <alignment horizontal="center" vertical="center" wrapText="1"/>
      <protection/>
    </xf>
    <xf numFmtId="0" fontId="0" fillId="32" borderId="11" xfId="62" applyFont="1" applyFill="1" applyBorder="1" applyAlignment="1">
      <alignment horizontal="center" vertical="center" wrapText="1"/>
      <protection/>
    </xf>
    <xf numFmtId="0" fontId="1" fillId="0" borderId="10" xfId="60" applyFont="1" applyBorder="1" applyAlignment="1">
      <alignment vertical="center" wrapText="1"/>
      <protection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60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/>
      <protection/>
    </xf>
    <xf numFmtId="0" fontId="0" fillId="32" borderId="10" xfId="63" applyFont="1" applyFill="1" applyBorder="1" applyAlignment="1">
      <alignment horizontal="center" vertical="center" wrapText="1"/>
      <protection/>
    </xf>
    <xf numFmtId="0" fontId="0" fillId="32" borderId="19" xfId="63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4" fontId="4" fillId="32" borderId="19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59" applyFont="1" applyFill="1" applyAlignment="1">
      <alignment horizontal="center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" fillId="0" borderId="0" xfId="59" applyFont="1" applyFill="1">
      <alignment/>
      <protection/>
    </xf>
    <xf numFmtId="0" fontId="16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58" applyFont="1">
      <alignment/>
      <protection/>
    </xf>
    <xf numFmtId="4" fontId="16" fillId="0" borderId="0" xfId="0" applyNumberFormat="1" applyFont="1" applyFill="1" applyBorder="1" applyAlignment="1">
      <alignment/>
    </xf>
    <xf numFmtId="0" fontId="0" fillId="0" borderId="0" xfId="57" applyFont="1">
      <alignment/>
      <protection/>
    </xf>
    <xf numFmtId="0" fontId="2" fillId="0" borderId="0" xfId="57" applyFont="1" applyAlignment="1">
      <alignment horizontal="left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>
      <alignment/>
      <protection/>
    </xf>
    <xf numFmtId="4" fontId="0" fillId="0" borderId="10" xfId="57" applyNumberFormat="1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4" fontId="2" fillId="0" borderId="0" xfId="57" applyNumberFormat="1" applyFont="1" applyBorder="1">
      <alignment/>
      <protection/>
    </xf>
    <xf numFmtId="4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0" fontId="2" fillId="0" borderId="0" xfId="57" applyFont="1" applyFill="1" applyAlignment="1">
      <alignment horizontal="left"/>
      <protection/>
    </xf>
    <xf numFmtId="197" fontId="10" fillId="0" borderId="10" xfId="0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/>
    </xf>
    <xf numFmtId="0" fontId="1" fillId="0" borderId="16" xfId="60" applyFont="1" applyBorder="1" applyAlignment="1">
      <alignment vertical="center" wrapText="1"/>
      <protection/>
    </xf>
    <xf numFmtId="0" fontId="1" fillId="0" borderId="16" xfId="60" applyFont="1" applyBorder="1" applyAlignment="1">
      <alignment horizontal="left" vertical="center" wrapText="1"/>
      <protection/>
    </xf>
    <xf numFmtId="0" fontId="1" fillId="0" borderId="20" xfId="6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59" applyFont="1">
      <alignment/>
      <protection/>
    </xf>
    <xf numFmtId="0" fontId="1" fillId="0" borderId="0" xfId="59" applyFont="1">
      <alignment/>
      <protection/>
    </xf>
    <xf numFmtId="0" fontId="21" fillId="0" borderId="0" xfId="59" applyFont="1">
      <alignment/>
      <protection/>
    </xf>
    <xf numFmtId="0" fontId="16" fillId="0" borderId="0" xfId="0" applyFont="1" applyAlignment="1">
      <alignment/>
    </xf>
    <xf numFmtId="0" fontId="21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21" xfId="0" applyNumberFormat="1" applyFont="1" applyFill="1" applyBorder="1" applyAlignment="1">
      <alignment horizontal="center" vertical="center"/>
    </xf>
    <xf numFmtId="4" fontId="1" fillId="32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4" fontId="1" fillId="32" borderId="21" xfId="0" applyNumberFormat="1" applyFont="1" applyFill="1" applyBorder="1" applyAlignment="1">
      <alignment horizontal="center"/>
    </xf>
    <xf numFmtId="4" fontId="1" fillId="32" borderId="22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center" vertical="center" wrapText="1"/>
    </xf>
    <xf numFmtId="4" fontId="1" fillId="32" borderId="21" xfId="0" applyNumberFormat="1" applyFont="1" applyFill="1" applyBorder="1" applyAlignment="1">
      <alignment horizontal="center" vertical="center" wrapText="1"/>
    </xf>
    <xf numFmtId="4" fontId="1" fillId="32" borderId="2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32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2" fontId="12" fillId="0" borderId="22" xfId="0" applyNumberFormat="1" applyFont="1" applyBorder="1" applyAlignment="1">
      <alignment horizontal="center" vertical="top" wrapText="1"/>
    </xf>
    <xf numFmtId="0" fontId="10" fillId="0" borderId="16" xfId="60" applyFont="1" applyBorder="1" applyAlignment="1">
      <alignment horizontal="left" vertical="center" wrapText="1"/>
      <protection/>
    </xf>
    <xf numFmtId="0" fontId="10" fillId="0" borderId="17" xfId="60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textRotation="90"/>
      <protection/>
    </xf>
    <xf numFmtId="0" fontId="0" fillId="0" borderId="22" xfId="57" applyFont="1" applyBorder="1" applyAlignment="1">
      <alignment horizontal="center" vertical="center" textRotation="90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33" xfId="57" applyFont="1" applyBorder="1" applyAlignment="1">
      <alignment horizontal="center" vertical="center" wrapText="1"/>
      <protection/>
    </xf>
    <xf numFmtId="0" fontId="0" fillId="0" borderId="34" xfId="57" applyFont="1" applyBorder="1" applyAlignment="1">
      <alignment horizontal="center" vertical="center" wrapText="1"/>
      <protection/>
    </xf>
    <xf numFmtId="0" fontId="0" fillId="0" borderId="35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2" fillId="0" borderId="36" xfId="57" applyFont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A SI ANEXA B bistrita" xfId="58"/>
    <cellStyle name="Normal_LOT 2 - CJ - ANEXE modificate" xfId="59"/>
    <cellStyle name="Normal_NI1" xfId="60"/>
    <cellStyle name="Normal_NI1 2" xfId="61"/>
    <cellStyle name="Normal_NI2" xfId="62"/>
    <cellStyle name="Normal_NI2 2" xfId="63"/>
    <cellStyle name="Normal_UTILAJE SDN BUCURESTI NORD 2013 - 201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view="pageBreakPreview" zoomScaleSheetLayoutView="100" zoomScalePageLayoutView="0" workbookViewId="0" topLeftCell="A1">
      <pane xSplit="4" ySplit="14" topLeftCell="Q2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Z18" sqref="Z18"/>
    </sheetView>
  </sheetViews>
  <sheetFormatPr defaultColWidth="9.140625" defaultRowHeight="12.75"/>
  <cols>
    <col min="1" max="1" width="3.00390625" style="2" customWidth="1"/>
    <col min="2" max="2" width="6.421875" style="7" customWidth="1"/>
    <col min="3" max="3" width="45.7109375" style="5" customWidth="1"/>
    <col min="4" max="4" width="9.28125" style="2" customWidth="1"/>
    <col min="5" max="5" width="9.140625" style="41" customWidth="1"/>
    <col min="6" max="6" width="7.00390625" style="41" bestFit="1" customWidth="1"/>
    <col min="7" max="7" width="8.00390625" style="1" bestFit="1" customWidth="1"/>
    <col min="8" max="8" width="10.00390625" style="1" bestFit="1" customWidth="1"/>
    <col min="9" max="9" width="10.00390625" style="1" customWidth="1"/>
    <col min="10" max="10" width="7.00390625" style="1" customWidth="1"/>
    <col min="11" max="11" width="8.00390625" style="1" customWidth="1"/>
    <col min="12" max="12" width="10.7109375" style="1" customWidth="1"/>
    <col min="13" max="13" width="10.8515625" style="1" customWidth="1"/>
    <col min="14" max="14" width="7.00390625" style="1" customWidth="1"/>
    <col min="15" max="15" width="8.57421875" style="1" customWidth="1"/>
    <col min="16" max="17" width="10.8515625" style="1" bestFit="1" customWidth="1"/>
    <col min="18" max="18" width="7.140625" style="1" customWidth="1"/>
    <col min="19" max="19" width="7.8515625" style="1" customWidth="1"/>
    <col min="20" max="20" width="10.57421875" style="1" customWidth="1"/>
    <col min="21" max="21" width="10.8515625" style="1" customWidth="1"/>
    <col min="22" max="22" width="7.140625" style="1" customWidth="1"/>
    <col min="23" max="23" width="7.8515625" style="1" customWidth="1"/>
    <col min="24" max="24" width="10.57421875" style="1" customWidth="1"/>
    <col min="25" max="25" width="10.8515625" style="1" customWidth="1"/>
    <col min="26" max="26" width="6.7109375" style="1" customWidth="1"/>
    <col min="27" max="27" width="8.7109375" style="1" customWidth="1"/>
    <col min="28" max="28" width="13.7109375" style="1" customWidth="1"/>
    <col min="29" max="29" width="13.57421875" style="1" customWidth="1"/>
    <col min="30" max="30" width="6.7109375" style="1" customWidth="1"/>
    <col min="31" max="31" width="7.7109375" style="1" customWidth="1"/>
    <col min="32" max="32" width="14.57421875" style="1" customWidth="1"/>
    <col min="33" max="33" width="10.8515625" style="1" customWidth="1"/>
    <col min="34" max="34" width="6.7109375" style="1" customWidth="1"/>
    <col min="35" max="35" width="8.140625" style="1" customWidth="1"/>
    <col min="36" max="36" width="10.00390625" style="1" bestFit="1" customWidth="1"/>
    <col min="37" max="37" width="11.28125" style="1" customWidth="1"/>
    <col min="38" max="38" width="6.8515625" style="1" customWidth="1"/>
    <col min="39" max="39" width="8.57421875" style="1" customWidth="1"/>
    <col min="40" max="40" width="10.7109375" style="1" customWidth="1"/>
    <col min="41" max="41" width="12.00390625" style="1" customWidth="1"/>
    <col min="42" max="16384" width="9.140625" style="1" customWidth="1"/>
  </cols>
  <sheetData>
    <row r="1" spans="2:28" ht="12.75">
      <c r="B1" s="10" t="s">
        <v>143</v>
      </c>
      <c r="K1" s="9"/>
      <c r="O1" s="9"/>
      <c r="U1" s="9"/>
      <c r="Y1" s="9"/>
      <c r="Z1" s="197" t="s">
        <v>63</v>
      </c>
      <c r="AA1" s="197"/>
      <c r="AB1" s="197"/>
    </row>
    <row r="2" spans="26:28" ht="12.75">
      <c r="Z2" s="197" t="s">
        <v>80</v>
      </c>
      <c r="AA2" s="197"/>
      <c r="AB2" s="197"/>
    </row>
    <row r="3" spans="26:28" ht="12.75">
      <c r="Z3" s="19" t="s">
        <v>129</v>
      </c>
      <c r="AA3" s="19"/>
      <c r="AB3" s="19"/>
    </row>
    <row r="4" spans="1:28" ht="12.75">
      <c r="A4" s="19"/>
      <c r="B4" s="19"/>
      <c r="C4" s="19"/>
      <c r="AB4" s="73"/>
    </row>
    <row r="5" spans="1:28" ht="14.25">
      <c r="A5" s="19"/>
      <c r="B5" s="19"/>
      <c r="C5" s="19"/>
      <c r="D5" s="150"/>
      <c r="AB5" s="73"/>
    </row>
    <row r="6" spans="1:28" ht="14.25">
      <c r="A6" s="19"/>
      <c r="B6" s="19"/>
      <c r="C6" s="19"/>
      <c r="D6" s="150"/>
      <c r="X6" s="164"/>
      <c r="Y6" s="164"/>
      <c r="Z6" s="164"/>
      <c r="AB6" s="73"/>
    </row>
    <row r="7" spans="1:26" ht="14.25">
      <c r="A7" s="19"/>
      <c r="B7" s="19"/>
      <c r="C7" s="19"/>
      <c r="D7" s="150"/>
      <c r="X7" s="164"/>
      <c r="Y7" s="164"/>
      <c r="Z7" s="164"/>
    </row>
    <row r="8" spans="1:26" ht="14.25">
      <c r="A8" s="19"/>
      <c r="B8" s="19"/>
      <c r="C8" s="19"/>
      <c r="X8" s="164"/>
      <c r="Y8" s="164"/>
      <c r="Z8" s="164"/>
    </row>
    <row r="9" spans="1:15" s="8" customFormat="1" ht="15.75">
      <c r="A9" s="198" t="s">
        <v>120</v>
      </c>
      <c r="B9" s="198"/>
      <c r="C9" s="198"/>
      <c r="D9" s="198"/>
      <c r="E9" s="198"/>
      <c r="F9" s="198"/>
      <c r="G9" s="198"/>
      <c r="H9" s="198"/>
      <c r="I9" s="198"/>
      <c r="J9" s="48"/>
      <c r="K9" s="48"/>
      <c r="N9" s="48"/>
      <c r="O9" s="48"/>
    </row>
    <row r="10" spans="1:28" s="8" customFormat="1" ht="16.5" thickBot="1">
      <c r="A10" s="47"/>
      <c r="B10" s="47"/>
      <c r="C10" s="47"/>
      <c r="D10" s="47"/>
      <c r="E10" s="47"/>
      <c r="F10" s="47"/>
      <c r="G10" s="47"/>
      <c r="H10" s="47"/>
      <c r="J10" s="47"/>
      <c r="K10" s="47"/>
      <c r="N10" s="47"/>
      <c r="O10" s="47"/>
      <c r="AB10" s="9" t="s">
        <v>47</v>
      </c>
    </row>
    <row r="11" spans="1:29" s="45" customFormat="1" ht="13.5" customHeight="1">
      <c r="A11" s="199" t="s">
        <v>4</v>
      </c>
      <c r="B11" s="201" t="s">
        <v>0</v>
      </c>
      <c r="C11" s="190" t="s">
        <v>2</v>
      </c>
      <c r="D11" s="190" t="s">
        <v>1</v>
      </c>
      <c r="E11" s="190" t="s">
        <v>3</v>
      </c>
      <c r="F11" s="170" t="s">
        <v>107</v>
      </c>
      <c r="G11" s="171"/>
      <c r="H11" s="171"/>
      <c r="I11" s="172"/>
      <c r="J11" s="170" t="s">
        <v>109</v>
      </c>
      <c r="K11" s="171"/>
      <c r="L11" s="171"/>
      <c r="M11" s="172"/>
      <c r="N11" s="170" t="s">
        <v>110</v>
      </c>
      <c r="O11" s="171"/>
      <c r="P11" s="171"/>
      <c r="Q11" s="172"/>
      <c r="R11" s="170" t="s">
        <v>111</v>
      </c>
      <c r="S11" s="171"/>
      <c r="T11" s="171"/>
      <c r="U11" s="172"/>
      <c r="V11" s="170" t="s">
        <v>108</v>
      </c>
      <c r="W11" s="171"/>
      <c r="X11" s="171"/>
      <c r="Y11" s="172"/>
      <c r="Z11" s="170" t="s">
        <v>114</v>
      </c>
      <c r="AA11" s="171"/>
      <c r="AB11" s="171"/>
      <c r="AC11" s="184"/>
    </row>
    <row r="12" spans="1:29" s="45" customFormat="1" ht="27.75" customHeight="1">
      <c r="A12" s="200"/>
      <c r="B12" s="202"/>
      <c r="C12" s="191"/>
      <c r="D12" s="191"/>
      <c r="E12" s="191"/>
      <c r="F12" s="176" t="s">
        <v>50</v>
      </c>
      <c r="G12" s="177"/>
      <c r="H12" s="165" t="s">
        <v>51</v>
      </c>
      <c r="I12" s="166"/>
      <c r="J12" s="176" t="s">
        <v>50</v>
      </c>
      <c r="K12" s="177"/>
      <c r="L12" s="165" t="s">
        <v>51</v>
      </c>
      <c r="M12" s="166"/>
      <c r="N12" s="176" t="s">
        <v>50</v>
      </c>
      <c r="O12" s="177"/>
      <c r="P12" s="165" t="s">
        <v>51</v>
      </c>
      <c r="Q12" s="166"/>
      <c r="R12" s="176" t="s">
        <v>50</v>
      </c>
      <c r="S12" s="177"/>
      <c r="T12" s="165" t="s">
        <v>51</v>
      </c>
      <c r="U12" s="166"/>
      <c r="V12" s="176" t="s">
        <v>50</v>
      </c>
      <c r="W12" s="177"/>
      <c r="X12" s="165" t="s">
        <v>51</v>
      </c>
      <c r="Y12" s="166"/>
      <c r="Z12" s="176" t="s">
        <v>50</v>
      </c>
      <c r="AA12" s="177"/>
      <c r="AB12" s="165" t="s">
        <v>51</v>
      </c>
      <c r="AC12" s="185"/>
    </row>
    <row r="13" spans="1:29" s="46" customFormat="1" ht="36">
      <c r="A13" s="64">
        <v>0</v>
      </c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 t="s">
        <v>66</v>
      </c>
      <c r="I13" s="63" t="s">
        <v>67</v>
      </c>
      <c r="J13" s="63">
        <v>9</v>
      </c>
      <c r="K13" s="63">
        <v>10</v>
      </c>
      <c r="L13" s="63" t="s">
        <v>71</v>
      </c>
      <c r="M13" s="63" t="s">
        <v>70</v>
      </c>
      <c r="N13" s="63">
        <v>13</v>
      </c>
      <c r="O13" s="63">
        <v>14</v>
      </c>
      <c r="P13" s="63" t="s">
        <v>72</v>
      </c>
      <c r="Q13" s="63" t="s">
        <v>73</v>
      </c>
      <c r="R13" s="63">
        <v>17</v>
      </c>
      <c r="S13" s="63">
        <v>18</v>
      </c>
      <c r="T13" s="63" t="s">
        <v>74</v>
      </c>
      <c r="U13" s="63" t="s">
        <v>96</v>
      </c>
      <c r="V13" s="63">
        <v>21</v>
      </c>
      <c r="W13" s="63">
        <v>22</v>
      </c>
      <c r="X13" s="63" t="s">
        <v>75</v>
      </c>
      <c r="Y13" s="63" t="s">
        <v>76</v>
      </c>
      <c r="Z13" s="63" t="s">
        <v>97</v>
      </c>
      <c r="AA13" s="63" t="s">
        <v>98</v>
      </c>
      <c r="AB13" s="63" t="s">
        <v>99</v>
      </c>
      <c r="AC13" s="102" t="s">
        <v>100</v>
      </c>
    </row>
    <row r="14" spans="1:32" s="46" customFormat="1" ht="12">
      <c r="A14" s="64"/>
      <c r="B14" s="63"/>
      <c r="C14" s="63"/>
      <c r="D14" s="63"/>
      <c r="E14" s="63"/>
      <c r="F14" s="63" t="s">
        <v>68</v>
      </c>
      <c r="G14" s="63" t="s">
        <v>69</v>
      </c>
      <c r="H14" s="63" t="s">
        <v>68</v>
      </c>
      <c r="I14" s="63" t="s">
        <v>69</v>
      </c>
      <c r="J14" s="63" t="s">
        <v>68</v>
      </c>
      <c r="K14" s="63" t="s">
        <v>69</v>
      </c>
      <c r="L14" s="63" t="s">
        <v>68</v>
      </c>
      <c r="M14" s="63" t="s">
        <v>69</v>
      </c>
      <c r="N14" s="63" t="s">
        <v>68</v>
      </c>
      <c r="O14" s="63" t="s">
        <v>69</v>
      </c>
      <c r="P14" s="63" t="s">
        <v>68</v>
      </c>
      <c r="Q14" s="63" t="s">
        <v>69</v>
      </c>
      <c r="R14" s="63" t="s">
        <v>68</v>
      </c>
      <c r="S14" s="63" t="s">
        <v>69</v>
      </c>
      <c r="T14" s="63" t="s">
        <v>68</v>
      </c>
      <c r="U14" s="63" t="s">
        <v>69</v>
      </c>
      <c r="V14" s="63" t="s">
        <v>68</v>
      </c>
      <c r="W14" s="63" t="s">
        <v>69</v>
      </c>
      <c r="X14" s="63" t="s">
        <v>68</v>
      </c>
      <c r="Y14" s="63" t="s">
        <v>69</v>
      </c>
      <c r="Z14" s="63" t="s">
        <v>68</v>
      </c>
      <c r="AA14" s="63" t="s">
        <v>69</v>
      </c>
      <c r="AB14" s="63" t="s">
        <v>68</v>
      </c>
      <c r="AC14" s="102" t="s">
        <v>69</v>
      </c>
      <c r="AF14" s="105"/>
    </row>
    <row r="15" spans="1:32" ht="15">
      <c r="A15" s="65"/>
      <c r="B15" s="6">
        <v>102</v>
      </c>
      <c r="C15" s="20" t="s">
        <v>5</v>
      </c>
      <c r="D15" s="11"/>
      <c r="E15" s="14"/>
      <c r="F15" s="14"/>
      <c r="G15" s="3"/>
      <c r="H15" s="3"/>
      <c r="I15" s="3"/>
      <c r="J15" s="14"/>
      <c r="K15" s="3"/>
      <c r="L15" s="3"/>
      <c r="M15" s="3"/>
      <c r="N15" s="14"/>
      <c r="O15" s="3"/>
      <c r="P15" s="3"/>
      <c r="Q15" s="3"/>
      <c r="R15" s="14"/>
      <c r="S15" s="3"/>
      <c r="T15" s="3"/>
      <c r="U15" s="3"/>
      <c r="V15" s="14"/>
      <c r="W15" s="3"/>
      <c r="X15" s="3"/>
      <c r="Y15" s="3"/>
      <c r="Z15" s="14"/>
      <c r="AA15" s="3"/>
      <c r="AB15" s="3"/>
      <c r="AC15" s="103"/>
      <c r="AF15" s="106"/>
    </row>
    <row r="16" spans="1:30" s="145" customFormat="1" ht="15">
      <c r="A16" s="187">
        <v>1</v>
      </c>
      <c r="B16" s="6">
        <v>102.3</v>
      </c>
      <c r="C16" s="20" t="s">
        <v>134</v>
      </c>
      <c r="D16" s="140"/>
      <c r="E16" s="141"/>
      <c r="F16" s="141"/>
      <c r="G16" s="142"/>
      <c r="H16" s="142"/>
      <c r="I16" s="142"/>
      <c r="J16" s="141"/>
      <c r="K16" s="142"/>
      <c r="L16" s="142"/>
      <c r="M16" s="142"/>
      <c r="N16" s="141"/>
      <c r="O16" s="142"/>
      <c r="P16" s="142"/>
      <c r="Q16" s="142"/>
      <c r="R16" s="141"/>
      <c r="S16" s="142"/>
      <c r="T16" s="142"/>
      <c r="U16" s="142"/>
      <c r="V16" s="141"/>
      <c r="W16" s="142"/>
      <c r="X16" s="142"/>
      <c r="Y16" s="142"/>
      <c r="Z16" s="141"/>
      <c r="AA16" s="142"/>
      <c r="AB16" s="142"/>
      <c r="AC16" s="143"/>
      <c r="AD16" s="144"/>
    </row>
    <row r="17" spans="1:30" s="145" customFormat="1" ht="33.75">
      <c r="A17" s="188"/>
      <c r="B17" s="181" t="s">
        <v>135</v>
      </c>
      <c r="C17" s="146" t="s">
        <v>136</v>
      </c>
      <c r="D17" s="140"/>
      <c r="E17" s="141"/>
      <c r="F17" s="141"/>
      <c r="G17" s="142"/>
      <c r="H17" s="142"/>
      <c r="I17" s="142"/>
      <c r="J17" s="141"/>
      <c r="K17" s="142"/>
      <c r="L17" s="142"/>
      <c r="M17" s="142"/>
      <c r="N17" s="141"/>
      <c r="O17" s="142"/>
      <c r="P17" s="142"/>
      <c r="Q17" s="142"/>
      <c r="R17" s="141"/>
      <c r="S17" s="142"/>
      <c r="T17" s="142"/>
      <c r="U17" s="142"/>
      <c r="V17" s="141"/>
      <c r="W17" s="142"/>
      <c r="X17" s="142"/>
      <c r="Y17" s="142"/>
      <c r="Z17" s="141"/>
      <c r="AA17" s="142"/>
      <c r="AB17" s="142"/>
      <c r="AC17" s="143"/>
      <c r="AD17" s="144"/>
    </row>
    <row r="18" spans="1:31" s="145" customFormat="1" ht="12.75">
      <c r="A18" s="188"/>
      <c r="B18" s="182"/>
      <c r="C18" s="122" t="s">
        <v>137</v>
      </c>
      <c r="D18" s="140" t="s">
        <v>138</v>
      </c>
      <c r="E18" s="147"/>
      <c r="F18" s="162">
        <v>3611</v>
      </c>
      <c r="G18" s="162">
        <v>24029.4</v>
      </c>
      <c r="H18" s="147"/>
      <c r="I18" s="147"/>
      <c r="J18" s="147">
        <f>F18</f>
        <v>3611</v>
      </c>
      <c r="K18" s="147">
        <f>G18</f>
        <v>24029.4</v>
      </c>
      <c r="L18" s="147"/>
      <c r="M18" s="147"/>
      <c r="N18" s="147">
        <f>F18</f>
        <v>3611</v>
      </c>
      <c r="O18" s="147">
        <f>G18</f>
        <v>24029.4</v>
      </c>
      <c r="P18" s="147"/>
      <c r="Q18" s="147"/>
      <c r="R18" s="147">
        <f>F18</f>
        <v>3611</v>
      </c>
      <c r="S18" s="147">
        <f>G18</f>
        <v>24029.4</v>
      </c>
      <c r="T18" s="147"/>
      <c r="U18" s="147"/>
      <c r="V18" s="147"/>
      <c r="W18" s="147"/>
      <c r="X18" s="147"/>
      <c r="Y18" s="147"/>
      <c r="Z18" s="147">
        <f>F18+J18+N18+R18</f>
        <v>14444</v>
      </c>
      <c r="AA18" s="147">
        <f>G18+K18+O18+S18</f>
        <v>96117.6</v>
      </c>
      <c r="AB18" s="148"/>
      <c r="AC18" s="149"/>
      <c r="AD18" s="144"/>
      <c r="AE18" s="145">
        <f>AA18+AA19</f>
        <v>106717.6</v>
      </c>
    </row>
    <row r="19" spans="1:31" s="145" customFormat="1" ht="12.75">
      <c r="A19" s="188"/>
      <c r="B19" s="183"/>
      <c r="C19" s="122" t="s">
        <v>139</v>
      </c>
      <c r="D19" s="140" t="s">
        <v>138</v>
      </c>
      <c r="E19" s="147"/>
      <c r="F19" s="162">
        <v>400</v>
      </c>
      <c r="G19" s="162">
        <v>2650</v>
      </c>
      <c r="H19" s="147"/>
      <c r="I19" s="147"/>
      <c r="J19" s="147">
        <f>F19</f>
        <v>400</v>
      </c>
      <c r="K19" s="147">
        <f>G19</f>
        <v>2650</v>
      </c>
      <c r="L19" s="147"/>
      <c r="M19" s="147"/>
      <c r="N19" s="147">
        <f>F19</f>
        <v>400</v>
      </c>
      <c r="O19" s="147">
        <f>G19</f>
        <v>2650</v>
      </c>
      <c r="P19" s="147"/>
      <c r="Q19" s="147"/>
      <c r="R19" s="147">
        <f>F19</f>
        <v>400</v>
      </c>
      <c r="S19" s="147">
        <f>G19</f>
        <v>2650</v>
      </c>
      <c r="T19" s="147"/>
      <c r="U19" s="147"/>
      <c r="V19" s="147"/>
      <c r="W19" s="147"/>
      <c r="X19" s="147"/>
      <c r="Y19" s="147"/>
      <c r="Z19" s="147">
        <f>F19+J19+N19+R19</f>
        <v>1600</v>
      </c>
      <c r="AA19" s="147">
        <f>G19+K19+O19+S19</f>
        <v>10600</v>
      </c>
      <c r="AB19" s="148"/>
      <c r="AC19" s="149"/>
      <c r="AD19" s="144"/>
      <c r="AE19" s="145">
        <f>AE18/4</f>
        <v>26679.4</v>
      </c>
    </row>
    <row r="20" spans="1:30" s="145" customFormat="1" ht="35.25" customHeight="1">
      <c r="A20" s="188"/>
      <c r="B20" s="181" t="s">
        <v>140</v>
      </c>
      <c r="C20" s="20" t="s">
        <v>141</v>
      </c>
      <c r="D20" s="140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8"/>
      <c r="AC20" s="149"/>
      <c r="AD20" s="144"/>
    </row>
    <row r="21" spans="1:32" s="145" customFormat="1" ht="14.25" customHeight="1">
      <c r="A21" s="188"/>
      <c r="B21" s="182"/>
      <c r="C21" s="122" t="s">
        <v>137</v>
      </c>
      <c r="D21" s="140" t="s">
        <v>138</v>
      </c>
      <c r="E21" s="147"/>
      <c r="F21" s="147"/>
      <c r="G21" s="147"/>
      <c r="H21" s="147"/>
      <c r="I21" s="147"/>
      <c r="J21" s="147">
        <f>F18</f>
        <v>3611</v>
      </c>
      <c r="K21" s="147">
        <f>G18</f>
        <v>24029.4</v>
      </c>
      <c r="L21" s="147"/>
      <c r="M21" s="147"/>
      <c r="N21" s="147">
        <f>F18</f>
        <v>3611</v>
      </c>
      <c r="O21" s="147">
        <f>G18</f>
        <v>24029.4</v>
      </c>
      <c r="P21" s="147"/>
      <c r="Q21" s="147"/>
      <c r="R21" s="147">
        <f>F18</f>
        <v>3611</v>
      </c>
      <c r="S21" s="147">
        <f>G18</f>
        <v>24029.4</v>
      </c>
      <c r="T21" s="147"/>
      <c r="U21" s="147"/>
      <c r="V21" s="147">
        <f>F18</f>
        <v>3611</v>
      </c>
      <c r="W21" s="147">
        <f>G18</f>
        <v>24029.4</v>
      </c>
      <c r="X21" s="147"/>
      <c r="Y21" s="147"/>
      <c r="Z21" s="147">
        <f>J21+N21+R21+V21</f>
        <v>14444</v>
      </c>
      <c r="AA21" s="147">
        <f>K21+O21+S21+W21</f>
        <v>96117.6</v>
      </c>
      <c r="AB21" s="148"/>
      <c r="AC21" s="149"/>
      <c r="AD21" s="144"/>
      <c r="AE21" s="145">
        <f>E21*Z21</f>
        <v>0</v>
      </c>
      <c r="AF21" s="145">
        <f>E21*AA21</f>
        <v>0</v>
      </c>
    </row>
    <row r="22" spans="1:32" s="145" customFormat="1" ht="12.75">
      <c r="A22" s="189"/>
      <c r="B22" s="183"/>
      <c r="C22" s="122" t="s">
        <v>139</v>
      </c>
      <c r="D22" s="140" t="s">
        <v>138</v>
      </c>
      <c r="E22" s="147"/>
      <c r="F22" s="147"/>
      <c r="G22" s="147"/>
      <c r="H22" s="147"/>
      <c r="I22" s="147"/>
      <c r="J22" s="147">
        <f>F19</f>
        <v>400</v>
      </c>
      <c r="K22" s="147">
        <f>G19</f>
        <v>2650</v>
      </c>
      <c r="L22" s="147"/>
      <c r="M22" s="147"/>
      <c r="N22" s="147">
        <f>F19</f>
        <v>400</v>
      </c>
      <c r="O22" s="147">
        <f>G19</f>
        <v>2650</v>
      </c>
      <c r="P22" s="147"/>
      <c r="Q22" s="147"/>
      <c r="R22" s="147">
        <f>F19</f>
        <v>400</v>
      </c>
      <c r="S22" s="147">
        <f>G19</f>
        <v>2650</v>
      </c>
      <c r="T22" s="147"/>
      <c r="U22" s="147"/>
      <c r="V22" s="147">
        <f>F19</f>
        <v>400</v>
      </c>
      <c r="W22" s="147">
        <f>G19</f>
        <v>2650</v>
      </c>
      <c r="X22" s="147"/>
      <c r="Y22" s="147"/>
      <c r="Z22" s="147">
        <f>J22+N22+R22+V22</f>
        <v>1600</v>
      </c>
      <c r="AA22" s="147">
        <f>K22+O22+S22+W22</f>
        <v>10600</v>
      </c>
      <c r="AB22" s="148"/>
      <c r="AC22" s="149"/>
      <c r="AD22" s="144"/>
      <c r="AE22" s="145">
        <f>E22*Z22</f>
        <v>0</v>
      </c>
      <c r="AF22" s="145">
        <f>E22*AA22</f>
        <v>0</v>
      </c>
    </row>
    <row r="23" spans="1:32" s="18" customFormat="1" ht="11.25">
      <c r="A23" s="66"/>
      <c r="B23" s="15" t="s">
        <v>6</v>
      </c>
      <c r="C23" s="21" t="s">
        <v>7</v>
      </c>
      <c r="D23" s="16"/>
      <c r="E23" s="60"/>
      <c r="F23" s="60"/>
      <c r="G23" s="61"/>
      <c r="H23" s="61"/>
      <c r="I23" s="61"/>
      <c r="J23" s="60"/>
      <c r="K23" s="61"/>
      <c r="L23" s="61"/>
      <c r="M23" s="61"/>
      <c r="N23" s="60"/>
      <c r="O23" s="61"/>
      <c r="P23" s="61"/>
      <c r="Q23" s="61"/>
      <c r="R23" s="60"/>
      <c r="S23" s="61"/>
      <c r="T23" s="61"/>
      <c r="U23" s="61"/>
      <c r="V23" s="60"/>
      <c r="W23" s="61"/>
      <c r="X23" s="61"/>
      <c r="Y23" s="61"/>
      <c r="Z23" s="60"/>
      <c r="AA23" s="61"/>
      <c r="AB23" s="61"/>
      <c r="AC23" s="104"/>
      <c r="AF23" s="107"/>
    </row>
    <row r="24" spans="1:32" ht="22.5">
      <c r="A24" s="192">
        <v>8</v>
      </c>
      <c r="B24" s="193" t="s">
        <v>9</v>
      </c>
      <c r="C24" s="22" t="s">
        <v>8</v>
      </c>
      <c r="D24" s="194" t="s">
        <v>52</v>
      </c>
      <c r="E24" s="173"/>
      <c r="F24" s="173"/>
      <c r="G24" s="173"/>
      <c r="H24" s="167"/>
      <c r="I24" s="178"/>
      <c r="J24" s="173"/>
      <c r="K24" s="173"/>
      <c r="L24" s="167"/>
      <c r="M24" s="178"/>
      <c r="N24" s="173"/>
      <c r="O24" s="173"/>
      <c r="P24" s="167"/>
      <c r="Q24" s="167"/>
      <c r="R24" s="173"/>
      <c r="S24" s="173"/>
      <c r="T24" s="167"/>
      <c r="U24" s="167"/>
      <c r="V24" s="173"/>
      <c r="W24" s="173"/>
      <c r="X24" s="167"/>
      <c r="Y24" s="178"/>
      <c r="Z24" s="173"/>
      <c r="AA24" s="173"/>
      <c r="AB24" s="167"/>
      <c r="AC24" s="167"/>
      <c r="AF24" s="106"/>
    </row>
    <row r="25" spans="1:32" ht="33.75">
      <c r="A25" s="192"/>
      <c r="B25" s="193"/>
      <c r="C25" s="22" t="s">
        <v>11</v>
      </c>
      <c r="D25" s="195"/>
      <c r="E25" s="174"/>
      <c r="F25" s="174"/>
      <c r="G25" s="174"/>
      <c r="H25" s="168"/>
      <c r="I25" s="179"/>
      <c r="J25" s="174"/>
      <c r="K25" s="174"/>
      <c r="L25" s="168"/>
      <c r="M25" s="179"/>
      <c r="N25" s="174"/>
      <c r="O25" s="174"/>
      <c r="P25" s="168"/>
      <c r="Q25" s="168"/>
      <c r="R25" s="174"/>
      <c r="S25" s="174"/>
      <c r="T25" s="168"/>
      <c r="U25" s="168"/>
      <c r="V25" s="174"/>
      <c r="W25" s="174"/>
      <c r="X25" s="168"/>
      <c r="Y25" s="179"/>
      <c r="Z25" s="174"/>
      <c r="AA25" s="174"/>
      <c r="AB25" s="168"/>
      <c r="AC25" s="168"/>
      <c r="AF25" s="106"/>
    </row>
    <row r="26" spans="1:32" ht="15" customHeight="1">
      <c r="A26" s="192"/>
      <c r="B26" s="193"/>
      <c r="C26" s="22" t="s">
        <v>12</v>
      </c>
      <c r="D26" s="195"/>
      <c r="E26" s="174"/>
      <c r="F26" s="174"/>
      <c r="G26" s="174"/>
      <c r="H26" s="168"/>
      <c r="I26" s="179"/>
      <c r="J26" s="174"/>
      <c r="K26" s="174"/>
      <c r="L26" s="168"/>
      <c r="M26" s="179"/>
      <c r="N26" s="174"/>
      <c r="O26" s="174"/>
      <c r="P26" s="168"/>
      <c r="Q26" s="168"/>
      <c r="R26" s="174"/>
      <c r="S26" s="174"/>
      <c r="T26" s="168"/>
      <c r="U26" s="168"/>
      <c r="V26" s="174"/>
      <c r="W26" s="174"/>
      <c r="X26" s="168"/>
      <c r="Y26" s="179"/>
      <c r="Z26" s="174"/>
      <c r="AA26" s="174"/>
      <c r="AB26" s="168"/>
      <c r="AC26" s="168"/>
      <c r="AF26" s="106"/>
    </row>
    <row r="27" spans="1:32" ht="22.5">
      <c r="A27" s="192"/>
      <c r="B27" s="193"/>
      <c r="C27" s="22" t="s">
        <v>10</v>
      </c>
      <c r="D27" s="196"/>
      <c r="E27" s="175"/>
      <c r="F27" s="175"/>
      <c r="G27" s="175"/>
      <c r="H27" s="169"/>
      <c r="I27" s="180"/>
      <c r="J27" s="175"/>
      <c r="K27" s="175"/>
      <c r="L27" s="169"/>
      <c r="M27" s="180"/>
      <c r="N27" s="175"/>
      <c r="O27" s="175"/>
      <c r="P27" s="169"/>
      <c r="Q27" s="169"/>
      <c r="R27" s="175"/>
      <c r="S27" s="175"/>
      <c r="T27" s="169"/>
      <c r="U27" s="169"/>
      <c r="V27" s="175"/>
      <c r="W27" s="175"/>
      <c r="X27" s="169"/>
      <c r="Y27" s="180"/>
      <c r="Z27" s="175"/>
      <c r="AA27" s="175"/>
      <c r="AB27" s="169"/>
      <c r="AC27" s="169"/>
      <c r="AF27" s="106"/>
    </row>
    <row r="28" spans="1:32" ht="11.25">
      <c r="A28" s="67">
        <v>9</v>
      </c>
      <c r="B28" s="13">
        <v>102.6</v>
      </c>
      <c r="C28" s="23" t="s">
        <v>14</v>
      </c>
      <c r="D28" s="12" t="s">
        <v>15</v>
      </c>
      <c r="E28" s="128"/>
      <c r="F28" s="128">
        <f>1*61*8</f>
        <v>488</v>
      </c>
      <c r="G28" s="62">
        <f>11*61*24</f>
        <v>16104</v>
      </c>
      <c r="H28" s="62"/>
      <c r="I28" s="62"/>
      <c r="J28" s="128">
        <f>1*151*8</f>
        <v>1208</v>
      </c>
      <c r="K28" s="62">
        <f>11*151*24</f>
        <v>39864</v>
      </c>
      <c r="L28" s="62"/>
      <c r="M28" s="62"/>
      <c r="N28" s="128">
        <f>J28</f>
        <v>1208</v>
      </c>
      <c r="O28" s="62">
        <f>11*151*24</f>
        <v>39864</v>
      </c>
      <c r="P28" s="62"/>
      <c r="Q28" s="62"/>
      <c r="R28" s="128">
        <f>J28</f>
        <v>1208</v>
      </c>
      <c r="S28" s="62">
        <f>11*151*24</f>
        <v>39864</v>
      </c>
      <c r="T28" s="62"/>
      <c r="U28" s="62"/>
      <c r="V28" s="128">
        <f>1*90*8</f>
        <v>720</v>
      </c>
      <c r="W28" s="62">
        <f>11*90*24</f>
        <v>23760</v>
      </c>
      <c r="X28" s="62"/>
      <c r="Y28" s="62"/>
      <c r="Z28" s="62">
        <f>V28+R28+N28+J28+F28</f>
        <v>4832</v>
      </c>
      <c r="AA28" s="62">
        <f>W28+S28+O28+K28+G28</f>
        <v>159456</v>
      </c>
      <c r="AB28" s="62"/>
      <c r="AC28" s="62"/>
      <c r="AF28" s="106"/>
    </row>
    <row r="29" spans="1:32" ht="33" customHeight="1">
      <c r="A29" s="67">
        <v>10</v>
      </c>
      <c r="B29" s="13"/>
      <c r="C29" s="70" t="s">
        <v>53</v>
      </c>
      <c r="D29" s="12" t="s">
        <v>102</v>
      </c>
      <c r="E29" s="128"/>
      <c r="F29" s="128"/>
      <c r="G29" s="62"/>
      <c r="H29" s="62"/>
      <c r="I29" s="62"/>
      <c r="J29" s="128"/>
      <c r="K29" s="62"/>
      <c r="L29" s="62"/>
      <c r="M29" s="62"/>
      <c r="N29" s="128"/>
      <c r="O29" s="62"/>
      <c r="P29" s="62"/>
      <c r="Q29" s="62"/>
      <c r="R29" s="128"/>
      <c r="S29" s="62"/>
      <c r="T29" s="62"/>
      <c r="U29" s="62"/>
      <c r="V29" s="128"/>
      <c r="W29" s="62"/>
      <c r="X29" s="62"/>
      <c r="Y29" s="62"/>
      <c r="Z29" s="128"/>
      <c r="AA29" s="62"/>
      <c r="AB29" s="62"/>
      <c r="AC29" s="62"/>
      <c r="AF29" s="106"/>
    </row>
    <row r="30" spans="1:32" s="17" customFormat="1" ht="16.5" thickBot="1">
      <c r="A30" s="68"/>
      <c r="B30" s="186" t="s">
        <v>13</v>
      </c>
      <c r="C30" s="186"/>
      <c r="D30" s="69"/>
      <c r="E30" s="129"/>
      <c r="F30" s="129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29"/>
      <c r="AA30" s="130"/>
      <c r="AB30" s="131"/>
      <c r="AC30" s="131"/>
      <c r="AF30" s="108"/>
    </row>
    <row r="31" spans="7:32" ht="11.25">
      <c r="G31" s="4"/>
      <c r="H31" s="4"/>
      <c r="I31" s="4"/>
      <c r="J31" s="4"/>
      <c r="K31" s="4"/>
      <c r="N31" s="4"/>
      <c r="O31" s="4"/>
      <c r="AF31" s="106">
        <f>AB30+AC30</f>
        <v>0</v>
      </c>
    </row>
    <row r="32" ht="11.25">
      <c r="C32" s="10" t="s">
        <v>143</v>
      </c>
    </row>
    <row r="33" spans="3:32" ht="15">
      <c r="C33" s="2"/>
      <c r="D33" s="152"/>
      <c r="E33" s="151"/>
      <c r="F33" s="151"/>
      <c r="G33" s="153"/>
      <c r="H33" s="151"/>
      <c r="I33" s="151"/>
      <c r="J33" s="154"/>
      <c r="K33" s="151"/>
      <c r="L33" s="151"/>
      <c r="M33" s="151"/>
      <c r="N33" s="155"/>
      <c r="O33" s="156"/>
      <c r="P33" s="157"/>
      <c r="Q33" s="157"/>
      <c r="R33" s="157"/>
      <c r="S33" s="151"/>
      <c r="T33" s="151"/>
      <c r="U33" s="157"/>
      <c r="V33" s="157"/>
      <c r="W33" s="157"/>
      <c r="X33" s="151"/>
      <c r="Y33" s="157"/>
      <c r="Z33" s="157"/>
      <c r="AF33" s="106"/>
    </row>
    <row r="34" spans="2:32" ht="12" customHeight="1">
      <c r="B34" s="10"/>
      <c r="C34" s="151"/>
      <c r="D34" s="152"/>
      <c r="E34" s="151"/>
      <c r="F34" s="151"/>
      <c r="G34" s="153"/>
      <c r="H34" s="151"/>
      <c r="I34" s="151"/>
      <c r="J34" s="154"/>
      <c r="K34" s="151"/>
      <c r="L34" s="151"/>
      <c r="M34" s="151"/>
      <c r="N34" s="145"/>
      <c r="O34" s="158"/>
      <c r="P34" s="145"/>
      <c r="Q34" s="145"/>
      <c r="R34" s="145"/>
      <c r="S34" s="151"/>
      <c r="T34" s="151"/>
      <c r="U34" s="145"/>
      <c r="V34" s="145"/>
      <c r="W34" s="145"/>
      <c r="X34" s="151"/>
      <c r="Y34" s="145"/>
      <c r="Z34" s="145"/>
      <c r="AB34" s="106"/>
      <c r="AC34" s="106"/>
      <c r="AF34" s="106"/>
    </row>
    <row r="35" spans="2:29" ht="12.75">
      <c r="B35" s="71"/>
      <c r="C35" s="76"/>
      <c r="D35" s="71"/>
      <c r="E35" s="71"/>
      <c r="F35" s="71"/>
      <c r="AC35" s="106"/>
    </row>
    <row r="36" ht="11.25">
      <c r="AC36" s="106"/>
    </row>
    <row r="37" spans="1:42" s="113" customFormat="1" ht="15">
      <c r="A37" s="109"/>
      <c r="B37" s="110"/>
      <c r="C37" s="111"/>
      <c r="D37" s="112"/>
      <c r="E37" s="110"/>
      <c r="F37" s="110"/>
      <c r="G37" s="110"/>
      <c r="I37" s="112"/>
      <c r="J37" s="112"/>
      <c r="K37" s="114"/>
      <c r="L37" s="114"/>
      <c r="M37" s="110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/>
      <c r="AC37" s="114">
        <f>AC30*1.19</f>
        <v>0</v>
      </c>
      <c r="AD37" s="97"/>
      <c r="AE37" s="115"/>
      <c r="AF37" s="116"/>
      <c r="AG37" s="116"/>
      <c r="AH37" s="97"/>
      <c r="AI37" s="117"/>
      <c r="AJ37" s="117"/>
      <c r="AK37" s="117"/>
      <c r="AL37" s="117"/>
      <c r="AM37" s="114"/>
      <c r="AN37" s="114"/>
      <c r="AO37" s="114"/>
      <c r="AP37" s="114"/>
    </row>
    <row r="38" spans="1:42" s="113" customFormat="1" ht="15">
      <c r="A38" s="109"/>
      <c r="B38" s="110"/>
      <c r="C38" s="111"/>
      <c r="D38" s="110"/>
      <c r="E38" s="110"/>
      <c r="F38" s="110"/>
      <c r="G38" s="110"/>
      <c r="I38" s="112"/>
      <c r="J38" s="112"/>
      <c r="K38" s="114"/>
      <c r="L38" s="114"/>
      <c r="M38" s="110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/>
      <c r="AC38" s="118"/>
      <c r="AD38" s="97"/>
      <c r="AE38" s="115"/>
      <c r="AF38" s="116"/>
      <c r="AG38" s="116"/>
      <c r="AH38" s="97"/>
      <c r="AI38" s="117"/>
      <c r="AJ38" s="117"/>
      <c r="AK38" s="117"/>
      <c r="AL38" s="117"/>
      <c r="AM38" s="114"/>
      <c r="AN38" s="114"/>
      <c r="AO38" s="114"/>
      <c r="AP38" s="114"/>
    </row>
    <row r="40" spans="9:13" ht="11.25">
      <c r="I40" s="4"/>
      <c r="M40" s="1" t="s">
        <v>142</v>
      </c>
    </row>
    <row r="41" ht="11.25">
      <c r="I41" s="4"/>
    </row>
    <row r="42" ht="11.25">
      <c r="I42" s="4"/>
    </row>
    <row r="43" ht="11.25">
      <c r="I43" s="132"/>
    </row>
    <row r="44" ht="11.25">
      <c r="I44" s="4"/>
    </row>
  </sheetData>
  <sheetProtection/>
  <mergeCells count="61">
    <mergeCell ref="P12:Q12"/>
    <mergeCell ref="N24:N27"/>
    <mergeCell ref="O24:O27"/>
    <mergeCell ref="P24:P27"/>
    <mergeCell ref="Q24:Q27"/>
    <mergeCell ref="R12:S12"/>
    <mergeCell ref="N12:O12"/>
    <mergeCell ref="R24:R27"/>
    <mergeCell ref="Z1:AB1"/>
    <mergeCell ref="Z2:AB2"/>
    <mergeCell ref="A9:I9"/>
    <mergeCell ref="A11:A12"/>
    <mergeCell ref="B11:B12"/>
    <mergeCell ref="F11:I11"/>
    <mergeCell ref="C11:C12"/>
    <mergeCell ref="F12:G12"/>
    <mergeCell ref="H12:I12"/>
    <mergeCell ref="D11:D12"/>
    <mergeCell ref="A16:A22"/>
    <mergeCell ref="B17:B19"/>
    <mergeCell ref="J12:K12"/>
    <mergeCell ref="E11:E12"/>
    <mergeCell ref="M24:M27"/>
    <mergeCell ref="A24:A27"/>
    <mergeCell ref="B24:B27"/>
    <mergeCell ref="D24:D27"/>
    <mergeCell ref="E24:E27"/>
    <mergeCell ref="F24:F27"/>
    <mergeCell ref="B30:C30"/>
    <mergeCell ref="G24:G27"/>
    <mergeCell ref="L24:L27"/>
    <mergeCell ref="K24:K27"/>
    <mergeCell ref="J24:J27"/>
    <mergeCell ref="I24:I27"/>
    <mergeCell ref="H24:H27"/>
    <mergeCell ref="B20:B22"/>
    <mergeCell ref="AC24:AC27"/>
    <mergeCell ref="Z11:AC11"/>
    <mergeCell ref="Z12:AA12"/>
    <mergeCell ref="AB12:AC12"/>
    <mergeCell ref="Z24:Z27"/>
    <mergeCell ref="L12:M12"/>
    <mergeCell ref="J11:M11"/>
    <mergeCell ref="S24:S27"/>
    <mergeCell ref="N11:Q11"/>
    <mergeCell ref="AB24:AB27"/>
    <mergeCell ref="AA24:AA27"/>
    <mergeCell ref="V11:Y11"/>
    <mergeCell ref="V12:W12"/>
    <mergeCell ref="X12:Y12"/>
    <mergeCell ref="V24:V27"/>
    <mergeCell ref="W24:W27"/>
    <mergeCell ref="X24:X27"/>
    <mergeCell ref="Y24:Y27"/>
    <mergeCell ref="X6:Z6"/>
    <mergeCell ref="X7:Z7"/>
    <mergeCell ref="X8:Z8"/>
    <mergeCell ref="T12:U12"/>
    <mergeCell ref="T24:T27"/>
    <mergeCell ref="U24:U27"/>
    <mergeCell ref="R11:U11"/>
  </mergeCells>
  <printOptions horizontalCentered="1"/>
  <pageMargins left="0.31" right="0.25" top="0.61" bottom="0.44" header="0.35" footer="0.19"/>
  <pageSetup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3"/>
  <sheetViews>
    <sheetView view="pageBreakPreview" zoomScaleSheetLayoutView="100" zoomScalePageLayoutView="0" workbookViewId="0" topLeftCell="I1">
      <selection activeCell="I2" sqref="I2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22.57421875" style="0" customWidth="1"/>
    <col min="4" max="4" width="4.8515625" style="0" customWidth="1"/>
    <col min="5" max="5" width="5.8515625" style="0" customWidth="1"/>
    <col min="6" max="6" width="6.8515625" style="0" customWidth="1"/>
    <col min="7" max="7" width="5.140625" style="0" customWidth="1"/>
    <col min="8" max="8" width="5.421875" style="0" customWidth="1"/>
    <col min="9" max="9" width="5.7109375" style="0" customWidth="1"/>
    <col min="10" max="10" width="5.57421875" style="0" customWidth="1"/>
    <col min="11" max="11" width="5.7109375" style="0" customWidth="1"/>
    <col min="12" max="27" width="6.57421875" style="0" customWidth="1"/>
    <col min="28" max="28" width="5.57421875" style="0" customWidth="1"/>
    <col min="29" max="29" width="4.421875" style="0" customWidth="1"/>
    <col min="30" max="30" width="5.00390625" style="0" customWidth="1"/>
    <col min="31" max="31" width="5.57421875" style="0" customWidth="1"/>
    <col min="32" max="32" width="5.8515625" style="0" customWidth="1"/>
    <col min="33" max="33" width="6.421875" style="0" customWidth="1"/>
    <col min="34" max="35" width="5.57421875" style="0" customWidth="1"/>
    <col min="36" max="36" width="5.7109375" style="0" customWidth="1"/>
    <col min="37" max="37" width="6.28125" style="0" customWidth="1"/>
    <col min="38" max="38" width="6.8515625" style="0" customWidth="1"/>
  </cols>
  <sheetData>
    <row r="1" spans="33:36" ht="12.75">
      <c r="AG1" s="197" t="s">
        <v>63</v>
      </c>
      <c r="AH1" s="197"/>
      <c r="AI1" s="197"/>
      <c r="AJ1" s="86"/>
    </row>
    <row r="2" spans="9:36" ht="12.75">
      <c r="I2" s="163" t="s">
        <v>143</v>
      </c>
      <c r="AG2" s="197" t="s">
        <v>80</v>
      </c>
      <c r="AH2" s="197"/>
      <c r="AI2" s="197"/>
      <c r="AJ2" s="86"/>
    </row>
    <row r="3" spans="33:36" ht="12.75">
      <c r="AG3" s="19" t="s">
        <v>129</v>
      </c>
      <c r="AJ3" s="73"/>
    </row>
    <row r="4" spans="38:39" ht="12.75">
      <c r="AL4" s="75"/>
      <c r="AM4" s="73"/>
    </row>
    <row r="5" spans="3:39" ht="14.25">
      <c r="C5" s="150"/>
      <c r="AH5" s="164"/>
      <c r="AI5" s="164"/>
      <c r="AJ5" s="164"/>
      <c r="AL5" s="75"/>
      <c r="AM5" s="73"/>
    </row>
    <row r="6" spans="3:39" ht="14.25">
      <c r="C6" s="150"/>
      <c r="AG6" s="164"/>
      <c r="AH6" s="164"/>
      <c r="AI6" s="164"/>
      <c r="AJ6" s="164"/>
      <c r="AK6" s="164"/>
      <c r="AL6" s="75"/>
      <c r="AM6" s="73"/>
    </row>
    <row r="7" spans="3:39" ht="14.25">
      <c r="C7" s="150"/>
      <c r="AH7" s="164"/>
      <c r="AI7" s="164"/>
      <c r="AJ7" s="164"/>
      <c r="AL7" s="75"/>
      <c r="AM7" s="73"/>
    </row>
    <row r="8" spans="10:39" ht="12.75">
      <c r="J8" s="24"/>
      <c r="AL8" s="75"/>
      <c r="AM8" s="73"/>
    </row>
    <row r="10" spans="2:36" ht="15.75">
      <c r="B10" s="25" t="s">
        <v>81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ht="12.75">
      <c r="AO11" s="97"/>
    </row>
    <row r="12" ht="13.5" thickBot="1">
      <c r="AJ12" s="24" t="s">
        <v>31</v>
      </c>
    </row>
    <row r="13" spans="2:38" s="31" customFormat="1" ht="22.5" customHeight="1">
      <c r="B13" s="204" t="s">
        <v>16</v>
      </c>
      <c r="C13" s="206" t="s">
        <v>17</v>
      </c>
      <c r="D13" s="203" t="s">
        <v>90</v>
      </c>
      <c r="E13" s="203"/>
      <c r="F13" s="203"/>
      <c r="G13" s="203" t="s">
        <v>84</v>
      </c>
      <c r="H13" s="203"/>
      <c r="I13" s="203"/>
      <c r="J13" s="203" t="s">
        <v>85</v>
      </c>
      <c r="K13" s="203"/>
      <c r="L13" s="203"/>
      <c r="M13" s="203" t="s">
        <v>86</v>
      </c>
      <c r="N13" s="203"/>
      <c r="O13" s="203"/>
      <c r="P13" s="203" t="s">
        <v>87</v>
      </c>
      <c r="Q13" s="203"/>
      <c r="R13" s="203"/>
      <c r="S13" s="203" t="s">
        <v>89</v>
      </c>
      <c r="T13" s="203"/>
      <c r="U13" s="203"/>
      <c r="V13" s="203" t="s">
        <v>88</v>
      </c>
      <c r="W13" s="203"/>
      <c r="X13" s="203"/>
      <c r="Y13" s="203" t="s">
        <v>91</v>
      </c>
      <c r="Z13" s="203"/>
      <c r="AA13" s="203"/>
      <c r="AB13" s="203" t="s">
        <v>92</v>
      </c>
      <c r="AC13" s="203"/>
      <c r="AD13" s="203"/>
      <c r="AE13" s="203" t="s">
        <v>93</v>
      </c>
      <c r="AF13" s="203"/>
      <c r="AG13" s="203"/>
      <c r="AH13" s="203" t="s">
        <v>83</v>
      </c>
      <c r="AI13" s="203"/>
      <c r="AJ13" s="203"/>
      <c r="AK13" s="206" t="s">
        <v>18</v>
      </c>
      <c r="AL13" s="208" t="s">
        <v>19</v>
      </c>
    </row>
    <row r="14" spans="2:38" s="34" customFormat="1" ht="24.75" customHeight="1">
      <c r="B14" s="205"/>
      <c r="C14" s="207"/>
      <c r="D14" s="98" t="s">
        <v>36</v>
      </c>
      <c r="E14" s="98" t="s">
        <v>37</v>
      </c>
      <c r="F14" s="98" t="s">
        <v>38</v>
      </c>
      <c r="G14" s="98" t="s">
        <v>36</v>
      </c>
      <c r="H14" s="98" t="s">
        <v>37</v>
      </c>
      <c r="I14" s="98" t="s">
        <v>38</v>
      </c>
      <c r="J14" s="98" t="s">
        <v>36</v>
      </c>
      <c r="K14" s="98" t="s">
        <v>37</v>
      </c>
      <c r="L14" s="98" t="s">
        <v>38</v>
      </c>
      <c r="M14" s="98" t="s">
        <v>36</v>
      </c>
      <c r="N14" s="98" t="s">
        <v>37</v>
      </c>
      <c r="O14" s="98" t="s">
        <v>38</v>
      </c>
      <c r="P14" s="98" t="s">
        <v>36</v>
      </c>
      <c r="Q14" s="98" t="s">
        <v>37</v>
      </c>
      <c r="R14" s="98" t="s">
        <v>38</v>
      </c>
      <c r="S14" s="98" t="s">
        <v>36</v>
      </c>
      <c r="T14" s="98" t="s">
        <v>37</v>
      </c>
      <c r="U14" s="98" t="s">
        <v>38</v>
      </c>
      <c r="V14" s="98" t="s">
        <v>36</v>
      </c>
      <c r="W14" s="98" t="s">
        <v>37</v>
      </c>
      <c r="X14" s="98" t="s">
        <v>38</v>
      </c>
      <c r="Y14" s="98" t="s">
        <v>36</v>
      </c>
      <c r="Z14" s="98" t="s">
        <v>37</v>
      </c>
      <c r="AA14" s="98" t="s">
        <v>38</v>
      </c>
      <c r="AB14" s="98" t="s">
        <v>36</v>
      </c>
      <c r="AC14" s="98" t="s">
        <v>37</v>
      </c>
      <c r="AD14" s="98" t="s">
        <v>38</v>
      </c>
      <c r="AE14" s="98" t="s">
        <v>36</v>
      </c>
      <c r="AF14" s="98" t="s">
        <v>37</v>
      </c>
      <c r="AG14" s="98" t="s">
        <v>38</v>
      </c>
      <c r="AH14" s="98" t="s">
        <v>36</v>
      </c>
      <c r="AI14" s="98" t="s">
        <v>37</v>
      </c>
      <c r="AJ14" s="98" t="s">
        <v>38</v>
      </c>
      <c r="AK14" s="207"/>
      <c r="AL14" s="209"/>
    </row>
    <row r="15" spans="2:41" s="31" customFormat="1" ht="21.75" customHeight="1">
      <c r="B15" s="93">
        <v>1</v>
      </c>
      <c r="C15" s="95" t="s">
        <v>94</v>
      </c>
      <c r="D15" s="77">
        <v>1</v>
      </c>
      <c r="E15" s="77">
        <v>3</v>
      </c>
      <c r="F15" s="77">
        <v>8</v>
      </c>
      <c r="G15" s="77">
        <v>1</v>
      </c>
      <c r="H15" s="77">
        <v>3</v>
      </c>
      <c r="I15" s="77">
        <v>8</v>
      </c>
      <c r="J15" s="77">
        <v>0</v>
      </c>
      <c r="K15" s="77">
        <v>3</v>
      </c>
      <c r="L15" s="77">
        <v>8</v>
      </c>
      <c r="M15" s="77">
        <v>1</v>
      </c>
      <c r="N15" s="77">
        <v>3</v>
      </c>
      <c r="O15" s="77">
        <v>8</v>
      </c>
      <c r="P15" s="77">
        <v>0</v>
      </c>
      <c r="Q15" s="77">
        <v>3</v>
      </c>
      <c r="R15" s="77">
        <v>8</v>
      </c>
      <c r="S15" s="77">
        <v>1</v>
      </c>
      <c r="T15" s="77">
        <v>3</v>
      </c>
      <c r="U15" s="77">
        <v>8</v>
      </c>
      <c r="V15" s="77">
        <v>1</v>
      </c>
      <c r="W15" s="77">
        <v>3</v>
      </c>
      <c r="X15" s="77">
        <v>8</v>
      </c>
      <c r="Y15" s="77">
        <v>1</v>
      </c>
      <c r="Z15" s="77">
        <v>3</v>
      </c>
      <c r="AA15" s="77">
        <v>8</v>
      </c>
      <c r="AB15" s="77">
        <v>1</v>
      </c>
      <c r="AC15" s="77">
        <v>3</v>
      </c>
      <c r="AD15" s="77">
        <v>8</v>
      </c>
      <c r="AE15" s="77">
        <v>0</v>
      </c>
      <c r="AF15" s="77">
        <v>3</v>
      </c>
      <c r="AG15" s="77">
        <v>8</v>
      </c>
      <c r="AH15" s="77">
        <v>1</v>
      </c>
      <c r="AI15" s="77">
        <v>3</v>
      </c>
      <c r="AJ15" s="77">
        <v>8</v>
      </c>
      <c r="AK15" s="100">
        <f>D15+G15+J15+AB15+AE15+AH15+M15+P15+S15+V15+Y15</f>
        <v>8</v>
      </c>
      <c r="AL15" s="101">
        <f>D15*E15*F15+G15*H15*I15+J15*K15*L15+AB15*AC15*AD15+AE15*AF15*AG15+AH15*AI15*AJ15+M15*N15*O15+P15*Q15*R15+S15*T15*U15+V15*W15*X15+Y15*Z15*AA15</f>
        <v>192</v>
      </c>
      <c r="AO15" s="96"/>
    </row>
    <row r="16" spans="2:38" s="31" customFormat="1" ht="12.75">
      <c r="B16" s="57">
        <v>2</v>
      </c>
      <c r="C16" s="137" t="s">
        <v>34</v>
      </c>
      <c r="D16" s="77">
        <v>1</v>
      </c>
      <c r="E16" s="77">
        <v>3</v>
      </c>
      <c r="F16" s="77">
        <v>8</v>
      </c>
      <c r="G16" s="77">
        <v>1</v>
      </c>
      <c r="H16" s="77">
        <v>3</v>
      </c>
      <c r="I16" s="77">
        <v>8</v>
      </c>
      <c r="J16" s="77">
        <v>0</v>
      </c>
      <c r="K16" s="77">
        <v>3</v>
      </c>
      <c r="L16" s="77">
        <v>8</v>
      </c>
      <c r="M16" s="77">
        <v>0</v>
      </c>
      <c r="N16" s="77">
        <v>3</v>
      </c>
      <c r="O16" s="77">
        <v>8</v>
      </c>
      <c r="P16" s="77">
        <v>0</v>
      </c>
      <c r="Q16" s="77">
        <v>3</v>
      </c>
      <c r="R16" s="77">
        <v>8</v>
      </c>
      <c r="S16" s="77">
        <v>0</v>
      </c>
      <c r="T16" s="77">
        <v>3</v>
      </c>
      <c r="U16" s="77">
        <v>8</v>
      </c>
      <c r="V16" s="77">
        <v>0</v>
      </c>
      <c r="W16" s="77">
        <v>3</v>
      </c>
      <c r="X16" s="77">
        <v>8</v>
      </c>
      <c r="Y16" s="77">
        <v>0</v>
      </c>
      <c r="Z16" s="77">
        <v>3</v>
      </c>
      <c r="AA16" s="77">
        <v>8</v>
      </c>
      <c r="AB16" s="77">
        <v>1</v>
      </c>
      <c r="AC16" s="77">
        <v>3</v>
      </c>
      <c r="AD16" s="77">
        <v>8</v>
      </c>
      <c r="AE16" s="77">
        <v>0</v>
      </c>
      <c r="AF16" s="77">
        <v>3</v>
      </c>
      <c r="AG16" s="77">
        <v>8</v>
      </c>
      <c r="AH16" s="77">
        <v>0</v>
      </c>
      <c r="AI16" s="77">
        <v>3</v>
      </c>
      <c r="AJ16" s="77">
        <v>8</v>
      </c>
      <c r="AK16" s="100">
        <f aca="true" t="shared" si="0" ref="AK16:AK25">D16+G16+J16+AB16+AE16+AH16+M16+P16+S16+V16+Y16</f>
        <v>3</v>
      </c>
      <c r="AL16" s="101">
        <f aca="true" t="shared" si="1" ref="AL16:AL25">D16*E16*F16+G16*H16*I16+J16*K16*L16+AB16*AC16*AD16+AE16*AF16*AG16+AH16*AI16*AJ16+M16*N16*O16+P16*Q16*R16+S16*T16*U16+V16*W16*X16+Y16*Z16*AA16</f>
        <v>72</v>
      </c>
    </row>
    <row r="17" spans="2:38" s="31" customFormat="1" ht="23.25" customHeight="1">
      <c r="B17" s="57">
        <v>3</v>
      </c>
      <c r="C17" s="137" t="s">
        <v>113</v>
      </c>
      <c r="D17" s="77">
        <v>2</v>
      </c>
      <c r="E17" s="77">
        <v>3</v>
      </c>
      <c r="F17" s="77">
        <v>8</v>
      </c>
      <c r="G17" s="77">
        <v>2</v>
      </c>
      <c r="H17" s="77">
        <v>3</v>
      </c>
      <c r="I17" s="77">
        <v>8</v>
      </c>
      <c r="J17" s="77">
        <v>0</v>
      </c>
      <c r="K17" s="77">
        <v>3</v>
      </c>
      <c r="L17" s="77">
        <v>8</v>
      </c>
      <c r="M17" s="77">
        <v>1</v>
      </c>
      <c r="N17" s="77">
        <v>3</v>
      </c>
      <c r="O17" s="77">
        <v>8</v>
      </c>
      <c r="P17" s="77">
        <v>0</v>
      </c>
      <c r="Q17" s="77">
        <v>3</v>
      </c>
      <c r="R17" s="77">
        <v>8</v>
      </c>
      <c r="S17" s="77">
        <v>1</v>
      </c>
      <c r="T17" s="77">
        <v>3</v>
      </c>
      <c r="U17" s="77">
        <v>8</v>
      </c>
      <c r="V17" s="77">
        <v>1</v>
      </c>
      <c r="W17" s="77">
        <v>3</v>
      </c>
      <c r="X17" s="77">
        <v>8</v>
      </c>
      <c r="Y17" s="77">
        <v>1</v>
      </c>
      <c r="Z17" s="77">
        <v>3</v>
      </c>
      <c r="AA17" s="77">
        <v>8</v>
      </c>
      <c r="AB17" s="77">
        <v>2</v>
      </c>
      <c r="AC17" s="77">
        <v>3</v>
      </c>
      <c r="AD17" s="77">
        <v>8</v>
      </c>
      <c r="AE17" s="77">
        <v>0</v>
      </c>
      <c r="AF17" s="77">
        <v>3</v>
      </c>
      <c r="AG17" s="77">
        <v>8</v>
      </c>
      <c r="AH17" s="77">
        <v>2</v>
      </c>
      <c r="AI17" s="77">
        <v>3</v>
      </c>
      <c r="AJ17" s="77">
        <v>8</v>
      </c>
      <c r="AK17" s="100">
        <f t="shared" si="0"/>
        <v>12</v>
      </c>
      <c r="AL17" s="101">
        <f t="shared" si="1"/>
        <v>288</v>
      </c>
    </row>
    <row r="18" spans="2:38" s="31" customFormat="1" ht="21" customHeight="1">
      <c r="B18" s="93">
        <v>4</v>
      </c>
      <c r="C18" s="137" t="s">
        <v>130</v>
      </c>
      <c r="D18" s="77">
        <v>0</v>
      </c>
      <c r="E18" s="77">
        <v>2</v>
      </c>
      <c r="F18" s="77">
        <v>8</v>
      </c>
      <c r="G18" s="77">
        <v>0</v>
      </c>
      <c r="H18" s="77">
        <v>2</v>
      </c>
      <c r="I18" s="77">
        <v>8</v>
      </c>
      <c r="J18" s="77">
        <v>0</v>
      </c>
      <c r="K18" s="77">
        <v>2</v>
      </c>
      <c r="L18" s="77">
        <v>8</v>
      </c>
      <c r="M18" s="77">
        <v>0</v>
      </c>
      <c r="N18" s="77">
        <v>2</v>
      </c>
      <c r="O18" s="77">
        <v>8</v>
      </c>
      <c r="P18" s="77">
        <v>0</v>
      </c>
      <c r="Q18" s="77">
        <v>2</v>
      </c>
      <c r="R18" s="77">
        <v>8</v>
      </c>
      <c r="S18" s="77">
        <v>0</v>
      </c>
      <c r="T18" s="77">
        <v>2</v>
      </c>
      <c r="U18" s="77">
        <v>8</v>
      </c>
      <c r="V18" s="77">
        <v>0</v>
      </c>
      <c r="W18" s="77">
        <v>2</v>
      </c>
      <c r="X18" s="77">
        <v>8</v>
      </c>
      <c r="Y18" s="77">
        <v>0</v>
      </c>
      <c r="Z18" s="77">
        <v>2</v>
      </c>
      <c r="AA18" s="77">
        <v>8</v>
      </c>
      <c r="AB18" s="77">
        <v>0</v>
      </c>
      <c r="AC18" s="77">
        <v>2</v>
      </c>
      <c r="AD18" s="77">
        <v>8</v>
      </c>
      <c r="AE18" s="77">
        <v>0</v>
      </c>
      <c r="AF18" s="77">
        <v>2</v>
      </c>
      <c r="AG18" s="77">
        <v>8</v>
      </c>
      <c r="AH18" s="77">
        <v>0</v>
      </c>
      <c r="AI18" s="77">
        <v>2</v>
      </c>
      <c r="AJ18" s="77">
        <v>8</v>
      </c>
      <c r="AK18" s="100">
        <f t="shared" si="0"/>
        <v>0</v>
      </c>
      <c r="AL18" s="101">
        <f t="shared" si="1"/>
        <v>0</v>
      </c>
    </row>
    <row r="19" spans="2:38" s="31" customFormat="1" ht="12.75">
      <c r="B19" s="57">
        <v>5</v>
      </c>
      <c r="C19" s="137" t="s">
        <v>32</v>
      </c>
      <c r="D19" s="77">
        <v>1</v>
      </c>
      <c r="E19" s="77">
        <v>3</v>
      </c>
      <c r="F19" s="77">
        <v>8</v>
      </c>
      <c r="G19" s="77">
        <v>1</v>
      </c>
      <c r="H19" s="77">
        <v>3</v>
      </c>
      <c r="I19" s="77">
        <v>8</v>
      </c>
      <c r="J19" s="77">
        <v>0</v>
      </c>
      <c r="K19" s="77">
        <v>3</v>
      </c>
      <c r="L19" s="77">
        <v>8</v>
      </c>
      <c r="M19" s="77">
        <v>1</v>
      </c>
      <c r="N19" s="77">
        <v>3</v>
      </c>
      <c r="O19" s="77">
        <v>8</v>
      </c>
      <c r="P19" s="77">
        <v>0</v>
      </c>
      <c r="Q19" s="77">
        <v>3</v>
      </c>
      <c r="R19" s="77">
        <v>8</v>
      </c>
      <c r="S19" s="77">
        <v>1</v>
      </c>
      <c r="T19" s="77">
        <v>3</v>
      </c>
      <c r="U19" s="77">
        <v>8</v>
      </c>
      <c r="V19" s="77">
        <v>1</v>
      </c>
      <c r="W19" s="77">
        <v>3</v>
      </c>
      <c r="X19" s="77">
        <v>8</v>
      </c>
      <c r="Y19" s="77">
        <v>1</v>
      </c>
      <c r="Z19" s="77">
        <v>3</v>
      </c>
      <c r="AA19" s="77">
        <v>8</v>
      </c>
      <c r="AB19" s="77">
        <v>1</v>
      </c>
      <c r="AC19" s="77">
        <v>3</v>
      </c>
      <c r="AD19" s="77">
        <v>8</v>
      </c>
      <c r="AE19" s="77">
        <v>0</v>
      </c>
      <c r="AF19" s="77">
        <v>3</v>
      </c>
      <c r="AG19" s="77">
        <v>8</v>
      </c>
      <c r="AH19" s="77">
        <v>1</v>
      </c>
      <c r="AI19" s="77">
        <v>3</v>
      </c>
      <c r="AJ19" s="77">
        <v>8</v>
      </c>
      <c r="AK19" s="100">
        <f t="shared" si="0"/>
        <v>8</v>
      </c>
      <c r="AL19" s="101">
        <f t="shared" si="1"/>
        <v>192</v>
      </c>
    </row>
    <row r="20" spans="2:38" s="31" customFormat="1" ht="14.25" customHeight="1">
      <c r="B20" s="57">
        <v>6</v>
      </c>
      <c r="C20" s="137" t="s">
        <v>131</v>
      </c>
      <c r="D20" s="77">
        <v>1</v>
      </c>
      <c r="E20" s="77">
        <v>2</v>
      </c>
      <c r="F20" s="77">
        <v>8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100">
        <f t="shared" si="0"/>
        <v>1</v>
      </c>
      <c r="AL20" s="101">
        <f t="shared" si="1"/>
        <v>16</v>
      </c>
    </row>
    <row r="21" spans="2:38" s="31" customFormat="1" ht="12.75">
      <c r="B21" s="93">
        <v>7</v>
      </c>
      <c r="C21" s="137" t="s">
        <v>132</v>
      </c>
      <c r="D21" s="77">
        <v>0</v>
      </c>
      <c r="E21" s="77">
        <v>2</v>
      </c>
      <c r="F21" s="77">
        <v>8</v>
      </c>
      <c r="G21" s="77">
        <v>0</v>
      </c>
      <c r="H21" s="77">
        <v>2</v>
      </c>
      <c r="I21" s="77">
        <v>8</v>
      </c>
      <c r="J21" s="77">
        <v>0</v>
      </c>
      <c r="K21" s="77">
        <v>2</v>
      </c>
      <c r="L21" s="77">
        <v>8</v>
      </c>
      <c r="M21" s="77">
        <v>0</v>
      </c>
      <c r="N21" s="77">
        <v>2</v>
      </c>
      <c r="O21" s="77">
        <v>8</v>
      </c>
      <c r="P21" s="77">
        <v>0</v>
      </c>
      <c r="Q21" s="77">
        <v>2</v>
      </c>
      <c r="R21" s="77">
        <v>8</v>
      </c>
      <c r="S21" s="77">
        <v>0</v>
      </c>
      <c r="T21" s="77">
        <v>2</v>
      </c>
      <c r="U21" s="77">
        <v>8</v>
      </c>
      <c r="V21" s="77">
        <v>0</v>
      </c>
      <c r="W21" s="77">
        <v>2</v>
      </c>
      <c r="X21" s="77">
        <v>8</v>
      </c>
      <c r="Y21" s="77">
        <v>0</v>
      </c>
      <c r="Z21" s="77">
        <v>2</v>
      </c>
      <c r="AA21" s="77">
        <v>8</v>
      </c>
      <c r="AB21" s="77">
        <v>0</v>
      </c>
      <c r="AC21" s="77">
        <v>2</v>
      </c>
      <c r="AD21" s="77">
        <v>8</v>
      </c>
      <c r="AE21" s="77">
        <v>0</v>
      </c>
      <c r="AF21" s="77">
        <v>2</v>
      </c>
      <c r="AG21" s="77">
        <v>8</v>
      </c>
      <c r="AH21" s="77">
        <v>0</v>
      </c>
      <c r="AI21" s="77">
        <v>2</v>
      </c>
      <c r="AJ21" s="77">
        <v>8</v>
      </c>
      <c r="AK21" s="100">
        <f t="shared" si="0"/>
        <v>0</v>
      </c>
      <c r="AL21" s="101">
        <f t="shared" si="1"/>
        <v>0</v>
      </c>
    </row>
    <row r="22" spans="2:38" s="31" customFormat="1" ht="12.75">
      <c r="B22" s="57">
        <v>8</v>
      </c>
      <c r="C22" s="137" t="s">
        <v>33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100">
        <f t="shared" si="0"/>
        <v>0</v>
      </c>
      <c r="AL22" s="101">
        <f t="shared" si="1"/>
        <v>0</v>
      </c>
    </row>
    <row r="23" spans="2:38" s="31" customFormat="1" ht="12.75">
      <c r="B23" s="57">
        <v>9</v>
      </c>
      <c r="C23" s="137" t="s">
        <v>133</v>
      </c>
      <c r="D23" s="77">
        <v>0</v>
      </c>
      <c r="E23" s="77">
        <v>3</v>
      </c>
      <c r="F23" s="77">
        <v>8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100">
        <f t="shared" si="0"/>
        <v>0</v>
      </c>
      <c r="AL23" s="101">
        <f t="shared" si="1"/>
        <v>0</v>
      </c>
    </row>
    <row r="24" spans="2:38" s="31" customFormat="1" ht="12.75">
      <c r="B24" s="93">
        <v>10</v>
      </c>
      <c r="C24" s="138" t="s">
        <v>20</v>
      </c>
      <c r="D24" s="77">
        <v>0</v>
      </c>
      <c r="E24" s="77">
        <v>2</v>
      </c>
      <c r="F24" s="77">
        <v>8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100">
        <f t="shared" si="0"/>
        <v>0</v>
      </c>
      <c r="AL24" s="101">
        <f t="shared" si="1"/>
        <v>0</v>
      </c>
    </row>
    <row r="25" spans="2:38" s="31" customFormat="1" ht="12.75">
      <c r="B25" s="57">
        <v>11</v>
      </c>
      <c r="C25" s="139" t="s">
        <v>65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100">
        <f t="shared" si="0"/>
        <v>0</v>
      </c>
      <c r="AL25" s="101">
        <f t="shared" si="1"/>
        <v>0</v>
      </c>
    </row>
    <row r="26" spans="2:38" s="32" customFormat="1" ht="13.5" thickBot="1">
      <c r="B26" s="58"/>
      <c r="C26" s="59" t="s">
        <v>21</v>
      </c>
      <c r="D26" s="78">
        <f>SUM(D15:D25)</f>
        <v>6</v>
      </c>
      <c r="E26" s="78"/>
      <c r="F26" s="78"/>
      <c r="G26" s="78">
        <f>SUM(G15:G25)</f>
        <v>5</v>
      </c>
      <c r="H26" s="78"/>
      <c r="I26" s="78"/>
      <c r="J26" s="78">
        <f>SUM(J15:J25)</f>
        <v>0</v>
      </c>
      <c r="K26" s="78"/>
      <c r="L26" s="78"/>
      <c r="M26" s="78">
        <f>SUM(M15:M25)</f>
        <v>3</v>
      </c>
      <c r="N26" s="78"/>
      <c r="O26" s="78"/>
      <c r="P26" s="78">
        <f>SUM(P15:P25)</f>
        <v>0</v>
      </c>
      <c r="Q26" s="78"/>
      <c r="R26" s="78"/>
      <c r="S26" s="78">
        <f>SUM(S15:S25)</f>
        <v>3</v>
      </c>
      <c r="T26" s="78"/>
      <c r="U26" s="78"/>
      <c r="V26" s="78">
        <f>SUM(V15:V25)</f>
        <v>3</v>
      </c>
      <c r="W26" s="78"/>
      <c r="X26" s="78"/>
      <c r="Y26" s="78">
        <f>SUM(Y15:Y25)</f>
        <v>3</v>
      </c>
      <c r="Z26" s="78"/>
      <c r="AA26" s="78"/>
      <c r="AB26" s="78">
        <f>SUM(AB15:AB25)</f>
        <v>5</v>
      </c>
      <c r="AC26" s="78"/>
      <c r="AD26" s="78"/>
      <c r="AE26" s="78">
        <f>SUM(AE15:AE25)</f>
        <v>0</v>
      </c>
      <c r="AF26" s="78"/>
      <c r="AG26" s="78"/>
      <c r="AH26" s="78">
        <f>SUM(AH15:AH25)</f>
        <v>4</v>
      </c>
      <c r="AI26" s="78"/>
      <c r="AJ26" s="78"/>
      <c r="AK26" s="78">
        <f>SUM(AK15:AK25)</f>
        <v>32</v>
      </c>
      <c r="AL26" s="79">
        <f>SUM(AL15:AL25)</f>
        <v>760</v>
      </c>
    </row>
    <row r="27" spans="2:36" s="32" customFormat="1" ht="11.25">
      <c r="B27" s="4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s="32" customFormat="1" ht="11.25">
      <c r="B28" s="40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2:36" ht="15.75">
      <c r="B29" s="25" t="s">
        <v>82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ht="13.5" thickBot="1">
      <c r="AJ30" s="24" t="s">
        <v>31</v>
      </c>
    </row>
    <row r="31" spans="2:38" s="31" customFormat="1" ht="22.5" customHeight="1">
      <c r="B31" s="204" t="s">
        <v>16</v>
      </c>
      <c r="C31" s="206" t="s">
        <v>17</v>
      </c>
      <c r="D31" s="203" t="s">
        <v>90</v>
      </c>
      <c r="E31" s="203"/>
      <c r="F31" s="203"/>
      <c r="G31" s="203" t="s">
        <v>84</v>
      </c>
      <c r="H31" s="203"/>
      <c r="I31" s="203"/>
      <c r="J31" s="203" t="s">
        <v>85</v>
      </c>
      <c r="K31" s="203"/>
      <c r="L31" s="203"/>
      <c r="M31" s="203" t="s">
        <v>86</v>
      </c>
      <c r="N31" s="203"/>
      <c r="O31" s="203"/>
      <c r="P31" s="203" t="s">
        <v>87</v>
      </c>
      <c r="Q31" s="203"/>
      <c r="R31" s="203"/>
      <c r="S31" s="203" t="s">
        <v>89</v>
      </c>
      <c r="T31" s="203"/>
      <c r="U31" s="203"/>
      <c r="V31" s="203" t="s">
        <v>88</v>
      </c>
      <c r="W31" s="203"/>
      <c r="X31" s="203"/>
      <c r="Y31" s="203" t="s">
        <v>91</v>
      </c>
      <c r="Z31" s="203"/>
      <c r="AA31" s="203"/>
      <c r="AB31" s="203" t="s">
        <v>92</v>
      </c>
      <c r="AC31" s="203"/>
      <c r="AD31" s="203"/>
      <c r="AE31" s="203" t="s">
        <v>93</v>
      </c>
      <c r="AF31" s="203"/>
      <c r="AG31" s="203"/>
      <c r="AH31" s="203" t="s">
        <v>83</v>
      </c>
      <c r="AI31" s="203"/>
      <c r="AJ31" s="203"/>
      <c r="AK31" s="206" t="s">
        <v>18</v>
      </c>
      <c r="AL31" s="208" t="s">
        <v>19</v>
      </c>
    </row>
    <row r="32" spans="2:38" s="34" customFormat="1" ht="24.75" customHeight="1">
      <c r="B32" s="205"/>
      <c r="C32" s="207"/>
      <c r="D32" s="98" t="s">
        <v>36</v>
      </c>
      <c r="E32" s="98" t="s">
        <v>37</v>
      </c>
      <c r="F32" s="98" t="s">
        <v>38</v>
      </c>
      <c r="G32" s="98" t="s">
        <v>36</v>
      </c>
      <c r="H32" s="98" t="s">
        <v>37</v>
      </c>
      <c r="I32" s="98" t="s">
        <v>38</v>
      </c>
      <c r="J32" s="98" t="s">
        <v>36</v>
      </c>
      <c r="K32" s="98" t="s">
        <v>37</v>
      </c>
      <c r="L32" s="98" t="s">
        <v>38</v>
      </c>
      <c r="M32" s="98" t="s">
        <v>36</v>
      </c>
      <c r="N32" s="98" t="s">
        <v>37</v>
      </c>
      <c r="O32" s="98" t="s">
        <v>38</v>
      </c>
      <c r="P32" s="98" t="s">
        <v>36</v>
      </c>
      <c r="Q32" s="98" t="s">
        <v>37</v>
      </c>
      <c r="R32" s="98" t="s">
        <v>38</v>
      </c>
      <c r="S32" s="98" t="s">
        <v>36</v>
      </c>
      <c r="T32" s="98" t="s">
        <v>37</v>
      </c>
      <c r="U32" s="98" t="s">
        <v>38</v>
      </c>
      <c r="V32" s="98" t="s">
        <v>36</v>
      </c>
      <c r="W32" s="98" t="s">
        <v>37</v>
      </c>
      <c r="X32" s="98" t="s">
        <v>38</v>
      </c>
      <c r="Y32" s="98" t="s">
        <v>36</v>
      </c>
      <c r="Z32" s="98" t="s">
        <v>37</v>
      </c>
      <c r="AA32" s="98" t="s">
        <v>38</v>
      </c>
      <c r="AB32" s="98" t="s">
        <v>36</v>
      </c>
      <c r="AC32" s="98" t="s">
        <v>37</v>
      </c>
      <c r="AD32" s="98" t="s">
        <v>38</v>
      </c>
      <c r="AE32" s="98" t="s">
        <v>36</v>
      </c>
      <c r="AF32" s="98" t="s">
        <v>37</v>
      </c>
      <c r="AG32" s="98" t="s">
        <v>38</v>
      </c>
      <c r="AH32" s="98" t="s">
        <v>36</v>
      </c>
      <c r="AI32" s="98" t="s">
        <v>37</v>
      </c>
      <c r="AJ32" s="98" t="s">
        <v>38</v>
      </c>
      <c r="AK32" s="207"/>
      <c r="AL32" s="209"/>
    </row>
    <row r="33" spans="2:38" s="31" customFormat="1" ht="21.75" customHeight="1">
      <c r="B33" s="93">
        <v>1</v>
      </c>
      <c r="C33" s="95" t="s">
        <v>94</v>
      </c>
      <c r="D33" s="77">
        <v>3</v>
      </c>
      <c r="E33" s="77">
        <v>3</v>
      </c>
      <c r="F33" s="77">
        <v>8</v>
      </c>
      <c r="G33" s="77">
        <v>1</v>
      </c>
      <c r="H33" s="77">
        <v>3</v>
      </c>
      <c r="I33" s="77">
        <v>8</v>
      </c>
      <c r="J33" s="77">
        <v>1</v>
      </c>
      <c r="K33" s="77">
        <v>3</v>
      </c>
      <c r="L33" s="77">
        <v>8</v>
      </c>
      <c r="M33" s="77">
        <v>1</v>
      </c>
      <c r="N33" s="77">
        <v>3</v>
      </c>
      <c r="O33" s="77">
        <v>8</v>
      </c>
      <c r="P33" s="77">
        <v>1</v>
      </c>
      <c r="Q33" s="77">
        <v>3</v>
      </c>
      <c r="R33" s="77">
        <v>8</v>
      </c>
      <c r="S33" s="77">
        <v>1</v>
      </c>
      <c r="T33" s="77">
        <v>3</v>
      </c>
      <c r="U33" s="77">
        <v>8</v>
      </c>
      <c r="V33" s="77">
        <v>1</v>
      </c>
      <c r="W33" s="77">
        <v>3</v>
      </c>
      <c r="X33" s="77">
        <v>8</v>
      </c>
      <c r="Y33" s="77">
        <v>1</v>
      </c>
      <c r="Z33" s="77">
        <v>3</v>
      </c>
      <c r="AA33" s="77">
        <v>8</v>
      </c>
      <c r="AB33" s="77">
        <v>2</v>
      </c>
      <c r="AC33" s="77">
        <v>3</v>
      </c>
      <c r="AD33" s="77">
        <v>8</v>
      </c>
      <c r="AE33" s="77">
        <v>1</v>
      </c>
      <c r="AF33" s="77">
        <v>3</v>
      </c>
      <c r="AG33" s="77">
        <v>8</v>
      </c>
      <c r="AH33" s="77">
        <v>2</v>
      </c>
      <c r="AI33" s="77">
        <v>3</v>
      </c>
      <c r="AJ33" s="77">
        <v>8</v>
      </c>
      <c r="AK33" s="100">
        <f>D33+G33+J33+AB33+AE33+AH33+M33+P33+S33+V33+Y33</f>
        <v>15</v>
      </c>
      <c r="AL33" s="101">
        <f aca="true" t="shared" si="2" ref="AL33:AL43">D33*E33*F33+G33*H33*I33+J33*K33*L33+AB33*AC33*AD33+AE33*AF33*AG33+AH33*AI33*AJ33+M33*N33*O33+P33*Q33*R33+S33*T33*U33+V33*W33*X33+Y33*Z33*AA33</f>
        <v>360</v>
      </c>
    </row>
    <row r="34" spans="2:38" s="31" customFormat="1" ht="12.75">
      <c r="B34" s="57">
        <v>2</v>
      </c>
      <c r="C34" s="137" t="s">
        <v>34</v>
      </c>
      <c r="D34" s="77">
        <v>1</v>
      </c>
      <c r="E34" s="77">
        <v>3</v>
      </c>
      <c r="F34" s="77">
        <v>8</v>
      </c>
      <c r="G34" s="77">
        <v>1</v>
      </c>
      <c r="H34" s="77">
        <v>3</v>
      </c>
      <c r="I34" s="77">
        <v>8</v>
      </c>
      <c r="J34" s="77">
        <v>1</v>
      </c>
      <c r="K34" s="77">
        <v>3</v>
      </c>
      <c r="L34" s="77">
        <v>8</v>
      </c>
      <c r="M34" s="77">
        <v>1</v>
      </c>
      <c r="N34" s="77">
        <v>3</v>
      </c>
      <c r="O34" s="77">
        <v>8</v>
      </c>
      <c r="P34" s="77">
        <v>1</v>
      </c>
      <c r="Q34" s="77">
        <v>3</v>
      </c>
      <c r="R34" s="77">
        <v>8</v>
      </c>
      <c r="S34" s="77">
        <v>1</v>
      </c>
      <c r="T34" s="77">
        <v>3</v>
      </c>
      <c r="U34" s="77">
        <v>8</v>
      </c>
      <c r="V34" s="77">
        <v>1</v>
      </c>
      <c r="W34" s="77">
        <v>3</v>
      </c>
      <c r="X34" s="77">
        <v>8</v>
      </c>
      <c r="Y34" s="77">
        <v>1</v>
      </c>
      <c r="Z34" s="77">
        <v>3</v>
      </c>
      <c r="AA34" s="77">
        <v>8</v>
      </c>
      <c r="AB34" s="77">
        <v>1</v>
      </c>
      <c r="AC34" s="77">
        <v>3</v>
      </c>
      <c r="AD34" s="77">
        <v>8</v>
      </c>
      <c r="AE34" s="77">
        <v>1</v>
      </c>
      <c r="AF34" s="77">
        <v>3</v>
      </c>
      <c r="AG34" s="77">
        <v>8</v>
      </c>
      <c r="AH34" s="77">
        <v>1</v>
      </c>
      <c r="AI34" s="77">
        <v>3</v>
      </c>
      <c r="AJ34" s="77">
        <v>8</v>
      </c>
      <c r="AK34" s="100">
        <f aca="true" t="shared" si="3" ref="AK34:AK43">D34+G34+J34+AB34+AE34+AH34+M34+P34+S34+V34+Y34</f>
        <v>11</v>
      </c>
      <c r="AL34" s="101">
        <f t="shared" si="2"/>
        <v>264</v>
      </c>
    </row>
    <row r="35" spans="2:38" s="31" customFormat="1" ht="23.25" customHeight="1">
      <c r="B35" s="57">
        <v>3</v>
      </c>
      <c r="C35" s="137" t="s">
        <v>113</v>
      </c>
      <c r="D35" s="77">
        <f>6+1</f>
        <v>7</v>
      </c>
      <c r="E35" s="77">
        <v>3</v>
      </c>
      <c r="F35" s="77">
        <v>8</v>
      </c>
      <c r="G35" s="77">
        <f>4+1</f>
        <v>5</v>
      </c>
      <c r="H35" s="77">
        <v>3</v>
      </c>
      <c r="I35" s="77">
        <v>8</v>
      </c>
      <c r="J35" s="77">
        <v>4</v>
      </c>
      <c r="K35" s="77">
        <v>3</v>
      </c>
      <c r="L35" s="77">
        <v>8</v>
      </c>
      <c r="M35" s="77">
        <f>3+1</f>
        <v>4</v>
      </c>
      <c r="N35" s="77">
        <v>3</v>
      </c>
      <c r="O35" s="77">
        <v>8</v>
      </c>
      <c r="P35" s="77">
        <f>2+1</f>
        <v>3</v>
      </c>
      <c r="Q35" s="77">
        <v>3</v>
      </c>
      <c r="R35" s="77">
        <v>8</v>
      </c>
      <c r="S35" s="77">
        <v>2</v>
      </c>
      <c r="T35" s="77">
        <v>3</v>
      </c>
      <c r="U35" s="77">
        <v>8</v>
      </c>
      <c r="V35" s="77">
        <f>2+1</f>
        <v>3</v>
      </c>
      <c r="W35" s="77">
        <v>3</v>
      </c>
      <c r="X35" s="77">
        <v>8</v>
      </c>
      <c r="Y35" s="77">
        <f>2+1</f>
        <v>3</v>
      </c>
      <c r="Z35" s="77">
        <v>3</v>
      </c>
      <c r="AA35" s="77">
        <v>8</v>
      </c>
      <c r="AB35" s="77">
        <v>4</v>
      </c>
      <c r="AC35" s="77">
        <v>3</v>
      </c>
      <c r="AD35" s="77">
        <v>8</v>
      </c>
      <c r="AE35" s="77">
        <v>3</v>
      </c>
      <c r="AF35" s="77">
        <v>3</v>
      </c>
      <c r="AG35" s="77">
        <v>8</v>
      </c>
      <c r="AH35" s="77">
        <f>4+1</f>
        <v>5</v>
      </c>
      <c r="AI35" s="77">
        <v>3</v>
      </c>
      <c r="AJ35" s="77">
        <v>8</v>
      </c>
      <c r="AK35" s="100">
        <f t="shared" si="3"/>
        <v>43</v>
      </c>
      <c r="AL35" s="101">
        <f t="shared" si="2"/>
        <v>1032</v>
      </c>
    </row>
    <row r="36" spans="2:38" s="31" customFormat="1" ht="24.75" customHeight="1">
      <c r="B36" s="93">
        <v>4</v>
      </c>
      <c r="C36" s="137" t="s">
        <v>130</v>
      </c>
      <c r="D36" s="77">
        <v>1</v>
      </c>
      <c r="E36" s="77">
        <v>2</v>
      </c>
      <c r="F36" s="77">
        <v>8</v>
      </c>
      <c r="G36" s="77">
        <v>1</v>
      </c>
      <c r="H36" s="77">
        <v>2</v>
      </c>
      <c r="I36" s="77">
        <v>8</v>
      </c>
      <c r="J36" s="77">
        <v>1</v>
      </c>
      <c r="K36" s="77">
        <v>2</v>
      </c>
      <c r="L36" s="77">
        <v>8</v>
      </c>
      <c r="M36" s="77">
        <v>1</v>
      </c>
      <c r="N36" s="77">
        <v>2</v>
      </c>
      <c r="O36" s="77">
        <v>8</v>
      </c>
      <c r="P36" s="77">
        <v>1</v>
      </c>
      <c r="Q36" s="77">
        <v>2</v>
      </c>
      <c r="R36" s="77">
        <v>8</v>
      </c>
      <c r="S36" s="77">
        <v>1</v>
      </c>
      <c r="T36" s="77">
        <v>2</v>
      </c>
      <c r="U36" s="77">
        <v>8</v>
      </c>
      <c r="V36" s="77">
        <v>1</v>
      </c>
      <c r="W36" s="77">
        <v>2</v>
      </c>
      <c r="X36" s="77">
        <v>8</v>
      </c>
      <c r="Y36" s="77">
        <v>1</v>
      </c>
      <c r="Z36" s="77">
        <v>2</v>
      </c>
      <c r="AA36" s="77">
        <v>8</v>
      </c>
      <c r="AB36" s="77">
        <v>1</v>
      </c>
      <c r="AC36" s="77">
        <v>2</v>
      </c>
      <c r="AD36" s="77">
        <v>8</v>
      </c>
      <c r="AE36" s="77">
        <v>1</v>
      </c>
      <c r="AF36" s="77">
        <v>2</v>
      </c>
      <c r="AG36" s="77">
        <v>8</v>
      </c>
      <c r="AH36" s="77">
        <v>1</v>
      </c>
      <c r="AI36" s="77">
        <v>2</v>
      </c>
      <c r="AJ36" s="77">
        <v>8</v>
      </c>
      <c r="AK36" s="100">
        <f t="shared" si="3"/>
        <v>11</v>
      </c>
      <c r="AL36" s="101">
        <f t="shared" si="2"/>
        <v>176</v>
      </c>
    </row>
    <row r="37" spans="2:38" s="31" customFormat="1" ht="12.75">
      <c r="B37" s="57">
        <v>5</v>
      </c>
      <c r="C37" s="137" t="s">
        <v>32</v>
      </c>
      <c r="D37" s="77">
        <v>1</v>
      </c>
      <c r="E37" s="77">
        <v>3</v>
      </c>
      <c r="F37" s="77">
        <v>8</v>
      </c>
      <c r="G37" s="77">
        <v>1</v>
      </c>
      <c r="H37" s="77">
        <v>3</v>
      </c>
      <c r="I37" s="77">
        <v>8</v>
      </c>
      <c r="J37" s="77">
        <v>1</v>
      </c>
      <c r="K37" s="77">
        <v>3</v>
      </c>
      <c r="L37" s="77">
        <v>8</v>
      </c>
      <c r="M37" s="77">
        <v>1</v>
      </c>
      <c r="N37" s="77">
        <v>3</v>
      </c>
      <c r="O37" s="77">
        <v>8</v>
      </c>
      <c r="P37" s="77">
        <v>1</v>
      </c>
      <c r="Q37" s="77">
        <v>3</v>
      </c>
      <c r="R37" s="77">
        <v>8</v>
      </c>
      <c r="S37" s="77">
        <v>1</v>
      </c>
      <c r="T37" s="77">
        <v>3</v>
      </c>
      <c r="U37" s="77">
        <v>8</v>
      </c>
      <c r="V37" s="77">
        <v>1</v>
      </c>
      <c r="W37" s="77">
        <v>3</v>
      </c>
      <c r="X37" s="77">
        <v>8</v>
      </c>
      <c r="Y37" s="77">
        <v>1</v>
      </c>
      <c r="Z37" s="77">
        <v>3</v>
      </c>
      <c r="AA37" s="77">
        <v>8</v>
      </c>
      <c r="AB37" s="77">
        <v>1</v>
      </c>
      <c r="AC37" s="77">
        <v>3</v>
      </c>
      <c r="AD37" s="77">
        <v>8</v>
      </c>
      <c r="AE37" s="77">
        <v>1</v>
      </c>
      <c r="AF37" s="77">
        <v>3</v>
      </c>
      <c r="AG37" s="77">
        <v>8</v>
      </c>
      <c r="AH37" s="77">
        <v>1</v>
      </c>
      <c r="AI37" s="77">
        <v>3</v>
      </c>
      <c r="AJ37" s="77">
        <v>8</v>
      </c>
      <c r="AK37" s="100">
        <f t="shared" si="3"/>
        <v>11</v>
      </c>
      <c r="AL37" s="101">
        <f t="shared" si="2"/>
        <v>264</v>
      </c>
    </row>
    <row r="38" spans="2:38" s="31" customFormat="1" ht="14.25" customHeight="1">
      <c r="B38" s="57">
        <v>6</v>
      </c>
      <c r="C38" s="137" t="s">
        <v>131</v>
      </c>
      <c r="D38" s="77">
        <v>1</v>
      </c>
      <c r="E38" s="77">
        <v>2</v>
      </c>
      <c r="F38" s="77">
        <v>8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100">
        <f t="shared" si="3"/>
        <v>1</v>
      </c>
      <c r="AL38" s="101">
        <f t="shared" si="2"/>
        <v>16</v>
      </c>
    </row>
    <row r="39" spans="2:38" s="31" customFormat="1" ht="12.75">
      <c r="B39" s="93">
        <v>7</v>
      </c>
      <c r="C39" s="137" t="s">
        <v>132</v>
      </c>
      <c r="D39" s="77">
        <v>1</v>
      </c>
      <c r="E39" s="77">
        <v>2</v>
      </c>
      <c r="F39" s="77">
        <v>8</v>
      </c>
      <c r="G39" s="77">
        <v>1</v>
      </c>
      <c r="H39" s="77">
        <v>2</v>
      </c>
      <c r="I39" s="77">
        <v>8</v>
      </c>
      <c r="J39" s="77">
        <v>1</v>
      </c>
      <c r="K39" s="77">
        <v>2</v>
      </c>
      <c r="L39" s="77">
        <v>8</v>
      </c>
      <c r="M39" s="77">
        <v>1</v>
      </c>
      <c r="N39" s="77">
        <v>2</v>
      </c>
      <c r="O39" s="77">
        <v>8</v>
      </c>
      <c r="P39" s="77">
        <v>1</v>
      </c>
      <c r="Q39" s="77">
        <v>2</v>
      </c>
      <c r="R39" s="77">
        <v>8</v>
      </c>
      <c r="S39" s="77">
        <v>1</v>
      </c>
      <c r="T39" s="77">
        <v>2</v>
      </c>
      <c r="U39" s="77">
        <v>8</v>
      </c>
      <c r="V39" s="77">
        <v>1</v>
      </c>
      <c r="W39" s="77">
        <v>2</v>
      </c>
      <c r="X39" s="77">
        <v>8</v>
      </c>
      <c r="Y39" s="77">
        <v>1</v>
      </c>
      <c r="Z39" s="77">
        <v>2</v>
      </c>
      <c r="AA39" s="77">
        <v>8</v>
      </c>
      <c r="AB39" s="77">
        <v>1</v>
      </c>
      <c r="AC39" s="77">
        <v>2</v>
      </c>
      <c r="AD39" s="77">
        <v>8</v>
      </c>
      <c r="AE39" s="77">
        <v>1</v>
      </c>
      <c r="AF39" s="77">
        <v>2</v>
      </c>
      <c r="AG39" s="77">
        <v>8</v>
      </c>
      <c r="AH39" s="77">
        <v>1</v>
      </c>
      <c r="AI39" s="77">
        <v>2</v>
      </c>
      <c r="AJ39" s="77">
        <v>8</v>
      </c>
      <c r="AK39" s="100">
        <f t="shared" si="3"/>
        <v>11</v>
      </c>
      <c r="AL39" s="101">
        <f t="shared" si="2"/>
        <v>176</v>
      </c>
    </row>
    <row r="40" spans="2:38" s="31" customFormat="1" ht="12.75">
      <c r="B40" s="57">
        <v>8</v>
      </c>
      <c r="C40" s="137" t="s">
        <v>33</v>
      </c>
      <c r="D40" s="77"/>
      <c r="E40" s="77"/>
      <c r="F40" s="77"/>
      <c r="G40" s="77">
        <v>0</v>
      </c>
      <c r="H40" s="77">
        <v>1</v>
      </c>
      <c r="I40" s="77">
        <v>8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>
        <v>0</v>
      </c>
      <c r="AC40" s="77">
        <v>1</v>
      </c>
      <c r="AD40" s="77">
        <v>8</v>
      </c>
      <c r="AE40" s="77"/>
      <c r="AF40" s="77"/>
      <c r="AG40" s="77"/>
      <c r="AH40" s="77"/>
      <c r="AI40" s="77"/>
      <c r="AJ40" s="77"/>
      <c r="AK40" s="100">
        <f t="shared" si="3"/>
        <v>0</v>
      </c>
      <c r="AL40" s="101">
        <f t="shared" si="2"/>
        <v>0</v>
      </c>
    </row>
    <row r="41" spans="2:38" s="31" customFormat="1" ht="12.75">
      <c r="B41" s="57">
        <v>9</v>
      </c>
      <c r="C41" s="137" t="s">
        <v>133</v>
      </c>
      <c r="D41" s="77">
        <v>1</v>
      </c>
      <c r="E41" s="77">
        <v>3</v>
      </c>
      <c r="F41" s="77">
        <v>8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100">
        <f t="shared" si="3"/>
        <v>1</v>
      </c>
      <c r="AL41" s="101">
        <f t="shared" si="2"/>
        <v>24</v>
      </c>
    </row>
    <row r="42" spans="2:38" s="31" customFormat="1" ht="12" customHeight="1">
      <c r="B42" s="93">
        <v>10</v>
      </c>
      <c r="C42" s="138" t="s">
        <v>20</v>
      </c>
      <c r="D42" s="77">
        <v>1</v>
      </c>
      <c r="E42" s="77">
        <v>2</v>
      </c>
      <c r="F42" s="77">
        <v>8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100">
        <f t="shared" si="3"/>
        <v>1</v>
      </c>
      <c r="AL42" s="101">
        <f t="shared" si="2"/>
        <v>16</v>
      </c>
    </row>
    <row r="43" spans="2:38" s="31" customFormat="1" ht="12.75">
      <c r="B43" s="57">
        <v>11</v>
      </c>
      <c r="C43" s="139" t="s">
        <v>65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100">
        <f t="shared" si="3"/>
        <v>0</v>
      </c>
      <c r="AL43" s="101">
        <f t="shared" si="2"/>
        <v>0</v>
      </c>
    </row>
    <row r="44" spans="2:38" s="32" customFormat="1" ht="13.5" thickBot="1">
      <c r="B44" s="58"/>
      <c r="C44" s="59" t="s">
        <v>21</v>
      </c>
      <c r="D44" s="78">
        <f>SUM(D33:D43)</f>
        <v>17</v>
      </c>
      <c r="E44" s="78"/>
      <c r="F44" s="78"/>
      <c r="G44" s="78">
        <f>SUM(G33:G43)</f>
        <v>10</v>
      </c>
      <c r="H44" s="78"/>
      <c r="I44" s="78"/>
      <c r="J44" s="78">
        <f>SUM(J33:J43)</f>
        <v>9</v>
      </c>
      <c r="K44" s="78"/>
      <c r="L44" s="78"/>
      <c r="M44" s="78">
        <f>SUM(M33:M43)</f>
        <v>9</v>
      </c>
      <c r="N44" s="78"/>
      <c r="O44" s="78"/>
      <c r="P44" s="78">
        <f>SUM(P33:P43)</f>
        <v>8</v>
      </c>
      <c r="Q44" s="78"/>
      <c r="R44" s="78"/>
      <c r="S44" s="78">
        <f>SUM(S33:S43)</f>
        <v>7</v>
      </c>
      <c r="T44" s="78"/>
      <c r="U44" s="78"/>
      <c r="V44" s="78">
        <f>SUM(V33:V43)</f>
        <v>8</v>
      </c>
      <c r="W44" s="78"/>
      <c r="X44" s="78"/>
      <c r="Y44" s="78">
        <f>SUM(Y33:Y43)</f>
        <v>8</v>
      </c>
      <c r="Z44" s="78"/>
      <c r="AA44" s="78"/>
      <c r="AB44" s="78">
        <f>SUM(AB33:AB43)</f>
        <v>10</v>
      </c>
      <c r="AC44" s="78"/>
      <c r="AD44" s="78"/>
      <c r="AE44" s="78">
        <f>SUM(AE33:AE43)</f>
        <v>8</v>
      </c>
      <c r="AF44" s="78"/>
      <c r="AG44" s="78"/>
      <c r="AH44" s="78">
        <f>SUM(AH33:AH43)</f>
        <v>11</v>
      </c>
      <c r="AI44" s="78"/>
      <c r="AJ44" s="78"/>
      <c r="AK44" s="78">
        <f>SUM(AK33:AK43)</f>
        <v>105</v>
      </c>
      <c r="AL44" s="79">
        <f>SUM(AL33:AL43)</f>
        <v>2328</v>
      </c>
    </row>
    <row r="45" spans="2:36" s="32" customFormat="1" ht="11.25">
      <c r="B45" s="40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2:42" s="113" customFormat="1" ht="15.75">
      <c r="B46" s="110"/>
      <c r="C46" s="151"/>
      <c r="D46" s="152"/>
      <c r="F46" s="151"/>
      <c r="G46" s="153"/>
      <c r="H46" s="151"/>
      <c r="J46" s="151"/>
      <c r="K46" s="151"/>
      <c r="M46" s="153"/>
      <c r="N46" s="163" t="s">
        <v>143</v>
      </c>
      <c r="O46" s="156"/>
      <c r="P46" s="112"/>
      <c r="Q46" s="112"/>
      <c r="R46" s="112"/>
      <c r="S46" s="151"/>
      <c r="T46" s="112"/>
      <c r="U46" s="112"/>
      <c r="V46" s="112"/>
      <c r="W46" s="112"/>
      <c r="X46" s="112"/>
      <c r="Y46" s="112"/>
      <c r="Z46" s="151"/>
      <c r="AB46"/>
      <c r="AC46" s="114"/>
      <c r="AD46" s="97"/>
      <c r="AE46" s="115"/>
      <c r="AF46" s="116"/>
      <c r="AG46" s="151"/>
      <c r="AH46" s="97"/>
      <c r="AI46" s="117"/>
      <c r="AJ46" s="117"/>
      <c r="AK46" s="117"/>
      <c r="AL46" s="117"/>
      <c r="AM46" s="114"/>
      <c r="AN46" s="114"/>
      <c r="AO46" s="114"/>
      <c r="AP46" s="114"/>
    </row>
    <row r="47" spans="3:42" s="113" customFormat="1" ht="15.75">
      <c r="C47" s="151"/>
      <c r="D47" s="152"/>
      <c r="F47" s="151"/>
      <c r="G47" s="153"/>
      <c r="H47" s="151"/>
      <c r="J47" s="151"/>
      <c r="K47" s="151"/>
      <c r="M47" s="153"/>
      <c r="O47" s="158"/>
      <c r="P47" s="112"/>
      <c r="Q47" s="112"/>
      <c r="R47" s="110"/>
      <c r="S47" s="151"/>
      <c r="T47" s="112"/>
      <c r="U47" s="112"/>
      <c r="V47" s="112"/>
      <c r="W47" s="112"/>
      <c r="X47" s="112"/>
      <c r="Y47" s="112"/>
      <c r="Z47" s="151"/>
      <c r="AB47"/>
      <c r="AC47" s="118"/>
      <c r="AD47" s="97"/>
      <c r="AE47" s="115"/>
      <c r="AF47" s="116"/>
      <c r="AG47" s="151"/>
      <c r="AH47" s="112"/>
      <c r="AI47" s="117"/>
      <c r="AJ47" s="117"/>
      <c r="AK47" s="117"/>
      <c r="AL47" s="117"/>
      <c r="AM47" s="114"/>
      <c r="AN47" s="114"/>
      <c r="AO47" s="114"/>
      <c r="AP47" s="114"/>
    </row>
    <row r="48" spans="3:36" s="32" customFormat="1" ht="12.75">
      <c r="C48" s="111"/>
      <c r="D48" s="2"/>
      <c r="E48" s="4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10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12"/>
      <c r="AI48" s="1"/>
      <c r="AJ48" s="1"/>
    </row>
    <row r="49" spans="2:36" s="32" customFormat="1" ht="11.25">
      <c r="B49" s="40"/>
      <c r="C49" s="1"/>
      <c r="D49" s="2"/>
      <c r="E49" s="4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5:36" ht="12.75">
      <c r="E50" s="4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J50" s="1"/>
    </row>
    <row r="53" spans="3:5" ht="12.75">
      <c r="C53" s="51"/>
      <c r="D53" s="72"/>
      <c r="E53" s="1"/>
    </row>
  </sheetData>
  <sheetProtection/>
  <mergeCells count="35">
    <mergeCell ref="AL13:AL14"/>
    <mergeCell ref="B13:B14"/>
    <mergeCell ref="C13:C14"/>
    <mergeCell ref="D13:F13"/>
    <mergeCell ref="M31:O31"/>
    <mergeCell ref="P31:R31"/>
    <mergeCell ref="AL31:AL32"/>
    <mergeCell ref="J13:L13"/>
    <mergeCell ref="AK13:AK14"/>
    <mergeCell ref="J31:L31"/>
    <mergeCell ref="AH31:AJ31"/>
    <mergeCell ref="Y31:AA31"/>
    <mergeCell ref="AK31:AK32"/>
    <mergeCell ref="AB13:AD13"/>
    <mergeCell ref="AH13:AJ13"/>
    <mergeCell ref="Y13:AA13"/>
    <mergeCell ref="B31:B32"/>
    <mergeCell ref="C31:C32"/>
    <mergeCell ref="D31:F31"/>
    <mergeCell ref="G13:I13"/>
    <mergeCell ref="AB31:AD31"/>
    <mergeCell ref="AE31:AG31"/>
    <mergeCell ref="V31:X31"/>
    <mergeCell ref="G31:I31"/>
    <mergeCell ref="S31:U31"/>
    <mergeCell ref="AG1:AI1"/>
    <mergeCell ref="AG2:AI2"/>
    <mergeCell ref="M13:O13"/>
    <mergeCell ref="P13:R13"/>
    <mergeCell ref="S13:U13"/>
    <mergeCell ref="AE13:AG13"/>
    <mergeCell ref="V13:X13"/>
    <mergeCell ref="AG6:AK6"/>
    <mergeCell ref="AH5:AJ5"/>
    <mergeCell ref="AH7:AJ7"/>
  </mergeCells>
  <printOptions/>
  <pageMargins left="0.25" right="0.25" top="0.25" bottom="0.25" header="0.5" footer="0.17"/>
  <pageSetup horizontalDpi="600" verticalDpi="600" orientation="landscape" paperSize="8" scale="85" r:id="rId1"/>
  <rowBreaks count="1" manualBreakCount="1"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view="pageBreakPreview" zoomScale="85" zoomScaleSheetLayoutView="85" zoomScalePageLayoutView="0" workbookViewId="0" topLeftCell="A16">
      <selection activeCell="I26" sqref="I26:M37"/>
    </sheetView>
  </sheetViews>
  <sheetFormatPr defaultColWidth="9.140625" defaultRowHeight="12.75"/>
  <cols>
    <col min="1" max="1" width="17.00390625" style="0" customWidth="1"/>
    <col min="2" max="2" width="19.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6" customWidth="1"/>
    <col min="7" max="7" width="10.7109375" style="26" customWidth="1"/>
    <col min="8" max="8" width="11.140625" style="26" customWidth="1"/>
    <col min="10" max="10" width="11.00390625" style="0" customWidth="1"/>
    <col min="11" max="11" width="16.140625" style="0" customWidth="1"/>
    <col min="12" max="12" width="14.28125" style="0" customWidth="1"/>
    <col min="13" max="13" width="17.00390625" style="0" customWidth="1"/>
    <col min="15" max="15" width="19.28125" style="0" customWidth="1"/>
  </cols>
  <sheetData>
    <row r="1" spans="1:15" ht="12.75">
      <c r="A1" s="197"/>
      <c r="B1" s="197"/>
      <c r="C1" s="197"/>
      <c r="L1" s="197" t="s">
        <v>63</v>
      </c>
      <c r="M1" s="197"/>
      <c r="N1" s="197"/>
      <c r="O1" s="74"/>
    </row>
    <row r="2" spans="1:15" ht="12.75">
      <c r="A2" s="197" t="s">
        <v>143</v>
      </c>
      <c r="B2" s="197"/>
      <c r="C2" s="197"/>
      <c r="L2" s="197" t="s">
        <v>80</v>
      </c>
      <c r="M2" s="197"/>
      <c r="N2" s="197"/>
      <c r="O2" s="74"/>
    </row>
    <row r="3" spans="1:15" ht="12.75">
      <c r="A3" s="19"/>
      <c r="L3" s="19" t="s">
        <v>129</v>
      </c>
      <c r="O3" s="75"/>
    </row>
    <row r="4" spans="1:15" ht="15">
      <c r="A4" s="44"/>
      <c r="L4" s="73"/>
      <c r="M4" s="73"/>
      <c r="N4" s="75"/>
      <c r="O4" s="75"/>
    </row>
    <row r="5" spans="1:13" ht="18.75">
      <c r="A5" s="210" t="s">
        <v>118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43" t="s">
        <v>22</v>
      </c>
    </row>
    <row r="7" spans="1:13" ht="30.75" customHeight="1">
      <c r="A7" s="211" t="s">
        <v>43</v>
      </c>
      <c r="B7" s="211"/>
      <c r="C7" s="212" t="s">
        <v>39</v>
      </c>
      <c r="D7" s="211" t="s">
        <v>23</v>
      </c>
      <c r="E7" s="212" t="s">
        <v>40</v>
      </c>
      <c r="F7" s="212" t="s">
        <v>41</v>
      </c>
      <c r="G7" s="42" t="s">
        <v>24</v>
      </c>
      <c r="H7" s="42" t="s">
        <v>25</v>
      </c>
      <c r="I7" s="211" t="s">
        <v>42</v>
      </c>
      <c r="J7" s="211"/>
      <c r="K7" s="211" t="s">
        <v>49</v>
      </c>
      <c r="L7" s="211"/>
      <c r="M7" s="214" t="s">
        <v>54</v>
      </c>
    </row>
    <row r="8" spans="1:13" ht="15.75">
      <c r="A8" s="211"/>
      <c r="B8" s="211"/>
      <c r="C8" s="213"/>
      <c r="D8" s="211"/>
      <c r="E8" s="213"/>
      <c r="F8" s="213"/>
      <c r="G8" s="42" t="s">
        <v>26</v>
      </c>
      <c r="H8" s="42" t="s">
        <v>27</v>
      </c>
      <c r="I8" s="42" t="s">
        <v>26</v>
      </c>
      <c r="J8" s="42" t="s">
        <v>27</v>
      </c>
      <c r="K8" s="42" t="s">
        <v>26</v>
      </c>
      <c r="L8" s="42" t="s">
        <v>27</v>
      </c>
      <c r="M8" s="215"/>
    </row>
    <row r="9" spans="1:13" ht="33" customHeight="1">
      <c r="A9" s="216" t="s">
        <v>94</v>
      </c>
      <c r="B9" s="217"/>
      <c r="C9" s="37">
        <f>'anexa 2A'!AK15</f>
        <v>8</v>
      </c>
      <c r="D9" s="37">
        <f>'anexa 2A'!AL15</f>
        <v>192</v>
      </c>
      <c r="E9" s="37">
        <v>61</v>
      </c>
      <c r="F9" s="38">
        <f aca="true" t="shared" si="0" ref="F9:F19">D9*E9</f>
        <v>11712</v>
      </c>
      <c r="G9" s="134">
        <f>ROUND(F9*0.15,0)</f>
        <v>1757</v>
      </c>
      <c r="H9" s="39">
        <f>F9-G9</f>
        <v>9955</v>
      </c>
      <c r="I9" s="52"/>
      <c r="J9" s="90"/>
      <c r="K9" s="35"/>
      <c r="L9" s="36"/>
      <c r="M9" s="35"/>
    </row>
    <row r="10" spans="1:13" ht="15.75">
      <c r="A10" s="216" t="s">
        <v>34</v>
      </c>
      <c r="B10" s="217"/>
      <c r="C10" s="37">
        <f>'anexa 2A'!AK16</f>
        <v>3</v>
      </c>
      <c r="D10" s="37">
        <f>'anexa 2A'!AL16</f>
        <v>72</v>
      </c>
      <c r="E10" s="37">
        <v>61</v>
      </c>
      <c r="F10" s="38">
        <f t="shared" si="0"/>
        <v>4392</v>
      </c>
      <c r="G10" s="134">
        <f aca="true" t="shared" si="1" ref="G10:G19">ROUND(F10*0.15,0)</f>
        <v>659</v>
      </c>
      <c r="H10" s="39">
        <v>0</v>
      </c>
      <c r="I10" s="52"/>
      <c r="J10" s="52"/>
      <c r="K10" s="35"/>
      <c r="L10" s="36"/>
      <c r="M10" s="35"/>
    </row>
    <row r="11" spans="1:13" ht="30.75" customHeight="1">
      <c r="A11" s="216" t="s">
        <v>112</v>
      </c>
      <c r="B11" s="217"/>
      <c r="C11" s="37">
        <f>'anexa 2A'!AK17</f>
        <v>12</v>
      </c>
      <c r="D11" s="37">
        <f>'anexa 2A'!AL17</f>
        <v>288</v>
      </c>
      <c r="E11" s="37">
        <v>61</v>
      </c>
      <c r="F11" s="38">
        <f t="shared" si="0"/>
        <v>17568</v>
      </c>
      <c r="G11" s="134">
        <f t="shared" si="1"/>
        <v>2635</v>
      </c>
      <c r="H11" s="39">
        <f>F11-G11</f>
        <v>14933</v>
      </c>
      <c r="I11" s="52"/>
      <c r="J11" s="52"/>
      <c r="K11" s="35"/>
      <c r="L11" s="36"/>
      <c r="M11" s="35"/>
    </row>
    <row r="12" spans="1:13" ht="32.25" customHeight="1">
      <c r="A12" s="218" t="s">
        <v>35</v>
      </c>
      <c r="B12" s="218"/>
      <c r="C12" s="37">
        <f>'anexa 2A'!AK18</f>
        <v>0</v>
      </c>
      <c r="D12" s="37">
        <f>'anexa 2A'!AL18</f>
        <v>0</v>
      </c>
      <c r="E12" s="37">
        <v>61</v>
      </c>
      <c r="F12" s="38">
        <f t="shared" si="0"/>
        <v>0</v>
      </c>
      <c r="G12" s="134">
        <f t="shared" si="1"/>
        <v>0</v>
      </c>
      <c r="H12" s="39">
        <v>0</v>
      </c>
      <c r="I12" s="52"/>
      <c r="J12" s="52"/>
      <c r="K12" s="35"/>
      <c r="L12" s="36"/>
      <c r="M12" s="35"/>
    </row>
    <row r="13" spans="1:13" ht="15.75">
      <c r="A13" s="218" t="s">
        <v>32</v>
      </c>
      <c r="B13" s="218"/>
      <c r="C13" s="37">
        <f>'anexa 2A'!AK19</f>
        <v>8</v>
      </c>
      <c r="D13" s="37">
        <f>'anexa 2A'!AL19</f>
        <v>192</v>
      </c>
      <c r="E13" s="37">
        <v>61</v>
      </c>
      <c r="F13" s="38">
        <f t="shared" si="0"/>
        <v>11712</v>
      </c>
      <c r="G13" s="134">
        <f t="shared" si="1"/>
        <v>1757</v>
      </c>
      <c r="H13" s="39">
        <f>F13-G13</f>
        <v>9955</v>
      </c>
      <c r="I13" s="52"/>
      <c r="J13" s="52"/>
      <c r="K13" s="35"/>
      <c r="L13" s="36"/>
      <c r="M13" s="35"/>
    </row>
    <row r="14" spans="1:13" ht="15.75">
      <c r="A14" s="218" t="s">
        <v>48</v>
      </c>
      <c r="B14" s="218"/>
      <c r="C14" s="37">
        <f>'anexa 2A'!AK20</f>
        <v>1</v>
      </c>
      <c r="D14" s="37">
        <f>'anexa 2A'!AL20</f>
        <v>16</v>
      </c>
      <c r="E14" s="37">
        <v>61</v>
      </c>
      <c r="F14" s="38">
        <f t="shared" si="0"/>
        <v>976</v>
      </c>
      <c r="G14" s="134">
        <f t="shared" si="1"/>
        <v>146</v>
      </c>
      <c r="H14" s="39">
        <v>0</v>
      </c>
      <c r="I14" s="52"/>
      <c r="J14" s="52"/>
      <c r="K14" s="35"/>
      <c r="L14" s="36"/>
      <c r="M14" s="35"/>
    </row>
    <row r="15" spans="1:13" ht="32.25" customHeight="1">
      <c r="A15" s="218" t="s">
        <v>44</v>
      </c>
      <c r="B15" s="218"/>
      <c r="C15" s="37">
        <f>'anexa 2A'!AK21</f>
        <v>0</v>
      </c>
      <c r="D15" s="37">
        <f>'anexa 2A'!AL21</f>
        <v>0</v>
      </c>
      <c r="E15" s="37">
        <v>61</v>
      </c>
      <c r="F15" s="38">
        <f t="shared" si="0"/>
        <v>0</v>
      </c>
      <c r="G15" s="134">
        <f t="shared" si="1"/>
        <v>0</v>
      </c>
      <c r="H15" s="38">
        <v>0</v>
      </c>
      <c r="I15" s="52"/>
      <c r="J15" s="52"/>
      <c r="K15" s="35"/>
      <c r="L15" s="36"/>
      <c r="M15" s="35"/>
    </row>
    <row r="16" spans="1:13" s="27" customFormat="1" ht="15.75">
      <c r="A16" s="218" t="s">
        <v>46</v>
      </c>
      <c r="B16" s="218"/>
      <c r="C16" s="37">
        <f>'anexa 2A'!AK22</f>
        <v>0</v>
      </c>
      <c r="D16" s="37">
        <f>'anexa 2A'!AL22</f>
        <v>0</v>
      </c>
      <c r="E16" s="37">
        <v>61</v>
      </c>
      <c r="F16" s="38">
        <f t="shared" si="0"/>
        <v>0</v>
      </c>
      <c r="G16" s="134">
        <f t="shared" si="1"/>
        <v>0</v>
      </c>
      <c r="H16" s="39">
        <f>F16-G16</f>
        <v>0</v>
      </c>
      <c r="I16" s="52"/>
      <c r="J16" s="52"/>
      <c r="K16" s="35"/>
      <c r="L16" s="36"/>
      <c r="M16" s="35"/>
    </row>
    <row r="17" spans="1:13" s="27" customFormat="1" ht="15.75">
      <c r="A17" s="218" t="s">
        <v>28</v>
      </c>
      <c r="B17" s="218"/>
      <c r="C17" s="37">
        <f>'anexa 2A'!AK23</f>
        <v>0</v>
      </c>
      <c r="D17" s="37">
        <f>'anexa 2A'!AL23</f>
        <v>0</v>
      </c>
      <c r="E17" s="37">
        <v>61</v>
      </c>
      <c r="F17" s="38">
        <f t="shared" si="0"/>
        <v>0</v>
      </c>
      <c r="G17" s="134">
        <f t="shared" si="1"/>
        <v>0</v>
      </c>
      <c r="H17" s="39">
        <v>0</v>
      </c>
      <c r="I17" s="52"/>
      <c r="J17" s="90"/>
      <c r="K17" s="35"/>
      <c r="L17" s="36"/>
      <c r="M17" s="35"/>
    </row>
    <row r="18" spans="1:13" s="27" customFormat="1" ht="15.75">
      <c r="A18" s="218" t="s">
        <v>45</v>
      </c>
      <c r="B18" s="218"/>
      <c r="C18" s="37">
        <f>'anexa 2A'!AK24</f>
        <v>0</v>
      </c>
      <c r="D18" s="37">
        <f>'anexa 2A'!AL24</f>
        <v>0</v>
      </c>
      <c r="E18" s="37">
        <v>61</v>
      </c>
      <c r="F18" s="38">
        <f t="shared" si="0"/>
        <v>0</v>
      </c>
      <c r="G18" s="134">
        <f t="shared" si="1"/>
        <v>0</v>
      </c>
      <c r="H18" s="39">
        <f>F18-G18</f>
        <v>0</v>
      </c>
      <c r="I18" s="52"/>
      <c r="J18" s="52"/>
      <c r="K18" s="35"/>
      <c r="L18" s="36"/>
      <c r="M18" s="35"/>
    </row>
    <row r="19" spans="1:13" s="27" customFormat="1" ht="15.75">
      <c r="A19" s="91" t="s">
        <v>65</v>
      </c>
      <c r="B19" s="92"/>
      <c r="C19" s="37">
        <f>'anexa 2A'!AK25</f>
        <v>0</v>
      </c>
      <c r="D19" s="37">
        <f>'anexa 2A'!AL25</f>
        <v>0</v>
      </c>
      <c r="E19" s="37">
        <v>61</v>
      </c>
      <c r="F19" s="38">
        <f t="shared" si="0"/>
        <v>0</v>
      </c>
      <c r="G19" s="134">
        <f t="shared" si="1"/>
        <v>0</v>
      </c>
      <c r="H19" s="39">
        <f>F19-G19</f>
        <v>0</v>
      </c>
      <c r="I19" s="52"/>
      <c r="J19" s="52"/>
      <c r="K19" s="35"/>
      <c r="L19" s="36"/>
      <c r="M19" s="35"/>
    </row>
    <row r="20" spans="1:13" s="27" customFormat="1" ht="15.75">
      <c r="A20" s="219" t="s">
        <v>29</v>
      </c>
      <c r="B20" s="220"/>
      <c r="C20" s="53">
        <f>SUM(C9:C19)</f>
        <v>32</v>
      </c>
      <c r="D20" s="53">
        <f>SUM(D9:D19)</f>
        <v>760</v>
      </c>
      <c r="E20" s="54"/>
      <c r="F20" s="55">
        <f>SUM(F9:F19)</f>
        <v>46360</v>
      </c>
      <c r="G20" s="55">
        <f>SUM(G9:G19)</f>
        <v>6954</v>
      </c>
      <c r="H20" s="55">
        <f>SUM(H9:H19)</f>
        <v>34843</v>
      </c>
      <c r="I20" s="56"/>
      <c r="J20" s="56"/>
      <c r="K20" s="28"/>
      <c r="L20" s="28"/>
      <c r="M20" s="29"/>
    </row>
    <row r="21" spans="6:10" s="27" customFormat="1" ht="12.75">
      <c r="F21" s="30"/>
      <c r="G21" s="30"/>
      <c r="H21" s="30"/>
      <c r="I21"/>
      <c r="J21"/>
    </row>
    <row r="22" spans="1:13" s="27" customFormat="1" ht="18.75">
      <c r="A22" s="210" t="s">
        <v>119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</row>
    <row r="23" spans="1:13" s="27" customFormat="1" ht="15.75">
      <c r="A23"/>
      <c r="B23"/>
      <c r="C23"/>
      <c r="D23"/>
      <c r="E23"/>
      <c r="F23" s="26"/>
      <c r="G23" s="26"/>
      <c r="H23" s="26"/>
      <c r="I23"/>
      <c r="J23"/>
      <c r="K23"/>
      <c r="L23"/>
      <c r="M23" s="43"/>
    </row>
    <row r="24" spans="1:13" s="27" customFormat="1" ht="31.5">
      <c r="A24" s="211" t="s">
        <v>43</v>
      </c>
      <c r="B24" s="211"/>
      <c r="C24" s="212" t="s">
        <v>39</v>
      </c>
      <c r="D24" s="211" t="s">
        <v>23</v>
      </c>
      <c r="E24" s="212" t="s">
        <v>40</v>
      </c>
      <c r="F24" s="212" t="s">
        <v>41</v>
      </c>
      <c r="G24" s="42" t="s">
        <v>24</v>
      </c>
      <c r="H24" s="42" t="s">
        <v>25</v>
      </c>
      <c r="I24" s="211" t="s">
        <v>42</v>
      </c>
      <c r="J24" s="211"/>
      <c r="K24" s="211" t="s">
        <v>49</v>
      </c>
      <c r="L24" s="211"/>
      <c r="M24" s="214" t="s">
        <v>54</v>
      </c>
    </row>
    <row r="25" spans="1:13" s="27" customFormat="1" ht="15.75">
      <c r="A25" s="211"/>
      <c r="B25" s="211"/>
      <c r="C25" s="213"/>
      <c r="D25" s="211"/>
      <c r="E25" s="213"/>
      <c r="F25" s="213"/>
      <c r="G25" s="42" t="s">
        <v>26</v>
      </c>
      <c r="H25" s="42" t="s">
        <v>27</v>
      </c>
      <c r="I25" s="42" t="s">
        <v>26</v>
      </c>
      <c r="J25" s="42" t="s">
        <v>27</v>
      </c>
      <c r="K25" s="42" t="s">
        <v>26</v>
      </c>
      <c r="L25" s="42" t="s">
        <v>27</v>
      </c>
      <c r="M25" s="215"/>
    </row>
    <row r="26" spans="1:13" s="27" customFormat="1" ht="33.75" customHeight="1">
      <c r="A26" s="216" t="s">
        <v>94</v>
      </c>
      <c r="B26" s="217"/>
      <c r="C26" s="37">
        <f>'anexa 2A'!AK33</f>
        <v>15</v>
      </c>
      <c r="D26" s="37">
        <f>'anexa 2A'!AL33</f>
        <v>360</v>
      </c>
      <c r="E26" s="37">
        <v>61</v>
      </c>
      <c r="F26" s="38">
        <f aca="true" t="shared" si="2" ref="F26:F36">D26*E26</f>
        <v>21960</v>
      </c>
      <c r="G26" s="39">
        <f>ROUND(F26*0.15,0)</f>
        <v>3294</v>
      </c>
      <c r="H26" s="39">
        <f>F26-G26</f>
        <v>18666</v>
      </c>
      <c r="I26" s="52"/>
      <c r="J26" s="52"/>
      <c r="K26" s="35"/>
      <c r="L26" s="36"/>
      <c r="M26" s="35"/>
    </row>
    <row r="27" spans="1:13" s="27" customFormat="1" ht="15.75">
      <c r="A27" s="216" t="s">
        <v>34</v>
      </c>
      <c r="B27" s="217"/>
      <c r="C27" s="37">
        <f>'anexa 2A'!AK34</f>
        <v>11</v>
      </c>
      <c r="D27" s="37">
        <f>'anexa 2A'!AL34</f>
        <v>264</v>
      </c>
      <c r="E27" s="37">
        <v>61</v>
      </c>
      <c r="F27" s="38">
        <f t="shared" si="2"/>
        <v>16104</v>
      </c>
      <c r="G27" s="39">
        <f aca="true" t="shared" si="3" ref="G27:G36">ROUND(F27*0.15,0)</f>
        <v>2416</v>
      </c>
      <c r="H27" s="39">
        <v>0</v>
      </c>
      <c r="I27" s="52"/>
      <c r="J27" s="52"/>
      <c r="K27" s="35"/>
      <c r="L27" s="36"/>
      <c r="M27" s="35"/>
    </row>
    <row r="28" spans="1:13" s="27" customFormat="1" ht="15.75">
      <c r="A28" s="216" t="s">
        <v>113</v>
      </c>
      <c r="B28" s="217"/>
      <c r="C28" s="37">
        <f>'anexa 2A'!AK35</f>
        <v>43</v>
      </c>
      <c r="D28" s="37">
        <f>'anexa 2A'!AL35</f>
        <v>1032</v>
      </c>
      <c r="E28" s="37">
        <v>61</v>
      </c>
      <c r="F28" s="38">
        <f t="shared" si="2"/>
        <v>62952</v>
      </c>
      <c r="G28" s="39">
        <f t="shared" si="3"/>
        <v>9443</v>
      </c>
      <c r="H28" s="39">
        <f>F28-G28</f>
        <v>53509</v>
      </c>
      <c r="I28" s="52"/>
      <c r="J28" s="52"/>
      <c r="K28" s="35"/>
      <c r="L28" s="36"/>
      <c r="M28" s="35"/>
    </row>
    <row r="29" spans="1:13" s="27" customFormat="1" ht="30" customHeight="1">
      <c r="A29" s="218" t="s">
        <v>35</v>
      </c>
      <c r="B29" s="218"/>
      <c r="C29" s="37">
        <f>'anexa 2A'!AK36</f>
        <v>11</v>
      </c>
      <c r="D29" s="37">
        <f>'anexa 2A'!AL36</f>
        <v>176</v>
      </c>
      <c r="E29" s="37">
        <v>61</v>
      </c>
      <c r="F29" s="38">
        <f t="shared" si="2"/>
        <v>10736</v>
      </c>
      <c r="G29" s="39">
        <f t="shared" si="3"/>
        <v>1610</v>
      </c>
      <c r="H29" s="39">
        <v>0</v>
      </c>
      <c r="I29" s="52"/>
      <c r="J29" s="52"/>
      <c r="K29" s="35"/>
      <c r="L29" s="36"/>
      <c r="M29" s="35"/>
    </row>
    <row r="30" spans="1:13" s="27" customFormat="1" ht="15.75">
      <c r="A30" s="218" t="s">
        <v>128</v>
      </c>
      <c r="B30" s="218"/>
      <c r="C30" s="37">
        <f>'anexa 2A'!AK37</f>
        <v>11</v>
      </c>
      <c r="D30" s="37">
        <f>'anexa 2A'!AL37</f>
        <v>264</v>
      </c>
      <c r="E30" s="37">
        <v>61</v>
      </c>
      <c r="F30" s="38">
        <f t="shared" si="2"/>
        <v>16104</v>
      </c>
      <c r="G30" s="39">
        <f t="shared" si="3"/>
        <v>2416</v>
      </c>
      <c r="H30" s="39">
        <f>F30-G30</f>
        <v>13688</v>
      </c>
      <c r="I30" s="52"/>
      <c r="J30" s="52"/>
      <c r="K30" s="35"/>
      <c r="L30" s="36"/>
      <c r="M30" s="35"/>
    </row>
    <row r="31" spans="1:13" s="27" customFormat="1" ht="15.75">
      <c r="A31" s="218" t="s">
        <v>48</v>
      </c>
      <c r="B31" s="218"/>
      <c r="C31" s="37">
        <f>'anexa 2A'!AK38</f>
        <v>1</v>
      </c>
      <c r="D31" s="37">
        <f>'anexa 2A'!AL38</f>
        <v>16</v>
      </c>
      <c r="E31" s="37">
        <v>61</v>
      </c>
      <c r="F31" s="38">
        <f t="shared" si="2"/>
        <v>976</v>
      </c>
      <c r="G31" s="39">
        <f t="shared" si="3"/>
        <v>146</v>
      </c>
      <c r="H31" s="39">
        <v>0</v>
      </c>
      <c r="I31" s="52"/>
      <c r="J31" s="52"/>
      <c r="K31" s="35"/>
      <c r="L31" s="36"/>
      <c r="M31" s="35"/>
    </row>
    <row r="32" spans="1:13" s="27" customFormat="1" ht="30.75" customHeight="1">
      <c r="A32" s="218" t="s">
        <v>44</v>
      </c>
      <c r="B32" s="218"/>
      <c r="C32" s="37">
        <f>'anexa 2A'!AK39</f>
        <v>11</v>
      </c>
      <c r="D32" s="37">
        <f>'anexa 2A'!AL39</f>
        <v>176</v>
      </c>
      <c r="E32" s="37">
        <v>61</v>
      </c>
      <c r="F32" s="38">
        <f t="shared" si="2"/>
        <v>10736</v>
      </c>
      <c r="G32" s="39">
        <f t="shared" si="3"/>
        <v>1610</v>
      </c>
      <c r="H32" s="38">
        <v>0</v>
      </c>
      <c r="I32" s="52"/>
      <c r="J32" s="52"/>
      <c r="K32" s="35"/>
      <c r="L32" s="36"/>
      <c r="M32" s="35"/>
    </row>
    <row r="33" spans="1:13" s="27" customFormat="1" ht="15.75">
      <c r="A33" s="218" t="s">
        <v>46</v>
      </c>
      <c r="B33" s="218"/>
      <c r="C33" s="37">
        <f>'anexa 2A'!AK40</f>
        <v>0</v>
      </c>
      <c r="D33" s="37">
        <f>'anexa 2A'!AL40</f>
        <v>0</v>
      </c>
      <c r="E33" s="37">
        <v>61</v>
      </c>
      <c r="F33" s="38">
        <f t="shared" si="2"/>
        <v>0</v>
      </c>
      <c r="G33" s="39">
        <f t="shared" si="3"/>
        <v>0</v>
      </c>
      <c r="H33" s="39">
        <v>0</v>
      </c>
      <c r="I33" s="52"/>
      <c r="J33" s="52"/>
      <c r="K33" s="35"/>
      <c r="L33" s="36"/>
      <c r="M33" s="35"/>
    </row>
    <row r="34" spans="1:13" s="27" customFormat="1" ht="15.75">
      <c r="A34" s="218" t="s">
        <v>28</v>
      </c>
      <c r="B34" s="218"/>
      <c r="C34" s="37">
        <f>'anexa 2A'!AK41</f>
        <v>1</v>
      </c>
      <c r="D34" s="37">
        <f>'anexa 2A'!AL41</f>
        <v>24</v>
      </c>
      <c r="E34" s="37">
        <v>61</v>
      </c>
      <c r="F34" s="38">
        <f t="shared" si="2"/>
        <v>1464</v>
      </c>
      <c r="G34" s="39">
        <f t="shared" si="3"/>
        <v>220</v>
      </c>
      <c r="H34" s="39">
        <v>0</v>
      </c>
      <c r="I34" s="52"/>
      <c r="J34" s="52"/>
      <c r="K34" s="35"/>
      <c r="L34" s="36"/>
      <c r="M34" s="35"/>
    </row>
    <row r="35" spans="1:13" s="27" customFormat="1" ht="15.75">
      <c r="A35" s="218" t="s">
        <v>45</v>
      </c>
      <c r="B35" s="218"/>
      <c r="C35" s="37">
        <f>'anexa 2A'!AK42</f>
        <v>1</v>
      </c>
      <c r="D35" s="37">
        <f>'anexa 2A'!AL42</f>
        <v>16</v>
      </c>
      <c r="E35" s="37">
        <v>61</v>
      </c>
      <c r="F35" s="38">
        <f t="shared" si="2"/>
        <v>976</v>
      </c>
      <c r="G35" s="39">
        <f t="shared" si="3"/>
        <v>146</v>
      </c>
      <c r="H35" s="39">
        <f>F35-G35</f>
        <v>830</v>
      </c>
      <c r="I35" s="52"/>
      <c r="J35" s="52"/>
      <c r="K35" s="35"/>
      <c r="L35" s="36"/>
      <c r="M35" s="35"/>
    </row>
    <row r="36" spans="1:13" s="27" customFormat="1" ht="15.75">
      <c r="A36" s="91" t="s">
        <v>65</v>
      </c>
      <c r="B36" s="92"/>
      <c r="C36" s="37">
        <f>'anexa 2A'!AK43</f>
        <v>0</v>
      </c>
      <c r="D36" s="37">
        <f>'anexa 2A'!AL43</f>
        <v>0</v>
      </c>
      <c r="E36" s="37">
        <v>61</v>
      </c>
      <c r="F36" s="38">
        <f t="shared" si="2"/>
        <v>0</v>
      </c>
      <c r="G36" s="39">
        <f t="shared" si="3"/>
        <v>0</v>
      </c>
      <c r="H36" s="39">
        <f>F36-G36</f>
        <v>0</v>
      </c>
      <c r="I36" s="52"/>
      <c r="J36" s="52"/>
      <c r="K36" s="35"/>
      <c r="L36" s="36"/>
      <c r="M36" s="35"/>
    </row>
    <row r="37" spans="1:13" s="27" customFormat="1" ht="15.75">
      <c r="A37" s="219" t="s">
        <v>29</v>
      </c>
      <c r="B37" s="220"/>
      <c r="C37" s="53">
        <f>SUM(C26:C36)</f>
        <v>105</v>
      </c>
      <c r="D37" s="53">
        <f>SUM(D26:D36)</f>
        <v>2328</v>
      </c>
      <c r="E37" s="54"/>
      <c r="F37" s="55">
        <f>SUM(F26:F36)</f>
        <v>142008</v>
      </c>
      <c r="G37" s="55">
        <f>SUM(G26:G36)</f>
        <v>21301</v>
      </c>
      <c r="H37" s="55">
        <f>SUM(H26:H36)</f>
        <v>86693</v>
      </c>
      <c r="I37" s="56"/>
      <c r="J37" s="56"/>
      <c r="K37" s="28"/>
      <c r="L37" s="28"/>
      <c r="M37" s="29"/>
    </row>
    <row r="38" spans="6:10" s="27" customFormat="1" ht="12.75">
      <c r="F38" s="30"/>
      <c r="G38" s="30"/>
      <c r="H38" s="30"/>
      <c r="I38"/>
      <c r="J38"/>
    </row>
    <row r="39" spans="1:42" s="113" customFormat="1" ht="15.75">
      <c r="A39" s="151"/>
      <c r="B39" s="163" t="s">
        <v>143</v>
      </c>
      <c r="C39" s="151"/>
      <c r="D39" s="151"/>
      <c r="E39" s="153"/>
      <c r="F39" s="151"/>
      <c r="G39" s="151"/>
      <c r="H39" s="154"/>
      <c r="I39" s="151"/>
      <c r="J39" s="151"/>
      <c r="K39" s="153"/>
      <c r="L39" s="151"/>
      <c r="M39" s="156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B39"/>
      <c r="AC39" s="114"/>
      <c r="AD39" s="97"/>
      <c r="AE39" s="115"/>
      <c r="AF39" s="116"/>
      <c r="AG39" s="116"/>
      <c r="AH39" s="97"/>
      <c r="AI39" s="117"/>
      <c r="AJ39" s="117"/>
      <c r="AK39" s="117"/>
      <c r="AL39" s="117"/>
      <c r="AM39" s="114"/>
      <c r="AN39" s="114"/>
      <c r="AO39" s="114"/>
      <c r="AP39" s="114"/>
    </row>
    <row r="40" spans="1:42" s="113" customFormat="1" ht="15.75">
      <c r="A40" s="151"/>
      <c r="B40" s="152"/>
      <c r="C40" s="151"/>
      <c r="D40" s="151"/>
      <c r="E40" s="153"/>
      <c r="F40" s="151"/>
      <c r="G40" s="151"/>
      <c r="H40" s="154"/>
      <c r="I40" s="151"/>
      <c r="J40" s="151"/>
      <c r="K40" s="153"/>
      <c r="L40" s="151"/>
      <c r="M40" s="158"/>
      <c r="N40" s="112"/>
      <c r="O40" s="136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B40"/>
      <c r="AC40" s="118"/>
      <c r="AD40" s="97"/>
      <c r="AE40" s="115"/>
      <c r="AF40" s="116"/>
      <c r="AG40" s="116"/>
      <c r="AH40" s="97"/>
      <c r="AI40" s="117"/>
      <c r="AJ40" s="117"/>
      <c r="AK40" s="117"/>
      <c r="AL40" s="117"/>
      <c r="AM40" s="114"/>
      <c r="AN40" s="114"/>
      <c r="AO40" s="114"/>
      <c r="AP40" s="114"/>
    </row>
    <row r="41" spans="1:12" s="27" customFormat="1" ht="12.75">
      <c r="A41" s="1"/>
      <c r="B41" s="2"/>
      <c r="C41" s="41"/>
      <c r="D41" s="1"/>
      <c r="E41" s="1"/>
      <c r="F41" s="1"/>
      <c r="G41"/>
      <c r="H41" s="1"/>
      <c r="I41" s="1"/>
      <c r="J41" s="49"/>
      <c r="K41" s="49"/>
      <c r="L41"/>
    </row>
    <row r="42" spans="1:13" s="44" customFormat="1" ht="15">
      <c r="A42" s="1"/>
      <c r="B42" s="2"/>
      <c r="C42" s="41"/>
      <c r="D42" s="1"/>
      <c r="E42" s="1"/>
      <c r="F42" s="1"/>
      <c r="G42"/>
      <c r="H42" s="1"/>
      <c r="I42" s="1"/>
      <c r="J42"/>
      <c r="K42"/>
      <c r="L42"/>
      <c r="M42" s="27"/>
    </row>
    <row r="43" spans="1:13" s="44" customFormat="1" ht="15">
      <c r="A43"/>
      <c r="B43" s="27"/>
      <c r="C43" s="71"/>
      <c r="D43" s="1"/>
      <c r="E43" s="1"/>
      <c r="F43" s="1"/>
      <c r="G43" s="1"/>
      <c r="H43" s="1"/>
      <c r="I43" s="1"/>
      <c r="J43" s="1"/>
      <c r="K43" s="1"/>
      <c r="L43"/>
      <c r="M43" s="27"/>
    </row>
    <row r="44" spans="2:13" ht="12.75">
      <c r="B44" s="27"/>
      <c r="C44" s="41"/>
      <c r="D44" s="1"/>
      <c r="E44" s="1"/>
      <c r="F44"/>
      <c r="G44" s="51"/>
      <c r="H44" s="72"/>
      <c r="I44" s="1"/>
      <c r="J44" s="1"/>
      <c r="K44" s="27"/>
      <c r="M44" s="27"/>
    </row>
    <row r="45" spans="3:13" ht="12.75">
      <c r="C45" s="41"/>
      <c r="D45" s="1"/>
      <c r="E45" s="1"/>
      <c r="F45"/>
      <c r="G45" s="51"/>
      <c r="H45" s="72"/>
      <c r="I45" s="1"/>
      <c r="J45" s="1"/>
      <c r="K45" s="49"/>
      <c r="M45" s="27"/>
    </row>
    <row r="46" spans="1:13" s="27" customFormat="1" ht="12.75">
      <c r="A46" s="221"/>
      <c r="B46" s="221"/>
      <c r="C46" s="221"/>
      <c r="D46" s="221"/>
      <c r="E46" s="1"/>
      <c r="F46" s="1"/>
      <c r="G46" s="1"/>
      <c r="H46" s="1"/>
      <c r="I46" s="1"/>
      <c r="J46" s="1"/>
      <c r="K46" s="1"/>
      <c r="L46" s="1"/>
      <c r="M46"/>
    </row>
    <row r="47" spans="1:12" ht="12.75">
      <c r="A47" s="7"/>
      <c r="D47" s="41"/>
      <c r="E47" s="1"/>
      <c r="F47" s="1"/>
      <c r="G47" s="1"/>
      <c r="H47" s="1"/>
      <c r="L47" s="1"/>
    </row>
    <row r="48" spans="1:12" ht="12.75">
      <c r="A48" s="7"/>
      <c r="D48" s="41"/>
      <c r="E48" s="1"/>
      <c r="F48" s="1"/>
      <c r="G48" s="1"/>
      <c r="H48" s="1"/>
      <c r="L48" s="1"/>
    </row>
  </sheetData>
  <sheetProtection/>
  <mergeCells count="45">
    <mergeCell ref="D24:D25"/>
    <mergeCell ref="E24:E25"/>
    <mergeCell ref="A35:B35"/>
    <mergeCell ref="A37:B37"/>
    <mergeCell ref="A26:B26"/>
    <mergeCell ref="A27:B27"/>
    <mergeCell ref="A28:B28"/>
    <mergeCell ref="A29:B29"/>
    <mergeCell ref="A30:B30"/>
    <mergeCell ref="A18:B18"/>
    <mergeCell ref="A20:B20"/>
    <mergeCell ref="A46:D46"/>
    <mergeCell ref="A31:B31"/>
    <mergeCell ref="A32:B32"/>
    <mergeCell ref="A33:B33"/>
    <mergeCell ref="A34:B34"/>
    <mergeCell ref="A22:M22"/>
    <mergeCell ref="A24:B25"/>
    <mergeCell ref="C24:C25"/>
    <mergeCell ref="A12:B12"/>
    <mergeCell ref="A13:B13"/>
    <mergeCell ref="F24:F25"/>
    <mergeCell ref="I24:J24"/>
    <mergeCell ref="K24:L24"/>
    <mergeCell ref="M24:M25"/>
    <mergeCell ref="A14:B14"/>
    <mergeCell ref="A15:B15"/>
    <mergeCell ref="A16:B16"/>
    <mergeCell ref="A17:B17"/>
    <mergeCell ref="I7:J7"/>
    <mergeCell ref="K7:L7"/>
    <mergeCell ref="M7:M8"/>
    <mergeCell ref="A9:B9"/>
    <mergeCell ref="A10:B10"/>
    <mergeCell ref="A11:B11"/>
    <mergeCell ref="L1:N1"/>
    <mergeCell ref="L2:N2"/>
    <mergeCell ref="A1:C1"/>
    <mergeCell ref="A2:C2"/>
    <mergeCell ref="A5:M5"/>
    <mergeCell ref="A7:B8"/>
    <mergeCell ref="C7:C8"/>
    <mergeCell ref="D7:D8"/>
    <mergeCell ref="E7:E8"/>
    <mergeCell ref="F7:F8"/>
  </mergeCells>
  <printOptions horizontalCentered="1"/>
  <pageMargins left="0.708661417322835" right="0.458661417" top="0.31496062992126" bottom="0.31496062992126" header="0.31496062992126" footer="0.31496062992126"/>
  <pageSetup fitToHeight="1" fitToWidth="1" horizontalDpi="600" verticalDpi="600" orientation="landscape" paperSize="9" scale="74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"/>
  <sheetViews>
    <sheetView view="pageBreakPreview" zoomScale="85" zoomScaleSheetLayoutView="85" zoomScalePageLayoutView="0" workbookViewId="0" topLeftCell="A16">
      <selection activeCell="I30" sqref="I30:M41"/>
    </sheetView>
  </sheetViews>
  <sheetFormatPr defaultColWidth="9.140625" defaultRowHeight="12.75"/>
  <cols>
    <col min="1" max="1" width="17.00390625" style="0" customWidth="1"/>
    <col min="2" max="2" width="20.57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6" customWidth="1"/>
    <col min="7" max="7" width="10.7109375" style="26" customWidth="1"/>
    <col min="8" max="8" width="11.140625" style="26" customWidth="1"/>
    <col min="10" max="10" width="11.00390625" style="0" customWidth="1"/>
    <col min="11" max="11" width="16.140625" style="0" customWidth="1"/>
    <col min="12" max="12" width="13.57421875" style="0" customWidth="1"/>
    <col min="13" max="13" width="17.00390625" style="0" customWidth="1"/>
  </cols>
  <sheetData>
    <row r="1" spans="1:15" ht="12.75">
      <c r="A1" s="163" t="s">
        <v>143</v>
      </c>
      <c r="L1" s="86"/>
      <c r="M1" s="74"/>
      <c r="N1" s="74"/>
      <c r="O1" s="74"/>
    </row>
    <row r="2" spans="12:15" ht="12.75">
      <c r="L2" s="86"/>
      <c r="M2" s="74"/>
      <c r="N2" s="74"/>
      <c r="O2" s="74"/>
    </row>
    <row r="3" spans="12:15" ht="12.75">
      <c r="L3" s="73"/>
      <c r="M3" s="75"/>
      <c r="N3" s="75"/>
      <c r="O3" s="75"/>
    </row>
    <row r="4" spans="1:15" ht="12.75">
      <c r="A4" s="19"/>
      <c r="L4" s="73"/>
      <c r="M4" s="75"/>
      <c r="N4" s="75"/>
      <c r="O4" s="75"/>
    </row>
    <row r="5" spans="1:15" ht="14.25">
      <c r="A5" s="19"/>
      <c r="B5" s="150"/>
      <c r="K5" s="164"/>
      <c r="L5" s="164"/>
      <c r="M5" s="164"/>
      <c r="N5" s="75"/>
      <c r="O5" s="75"/>
    </row>
    <row r="6" spans="1:15" ht="14.25">
      <c r="A6" s="19"/>
      <c r="B6" s="150"/>
      <c r="K6" s="164"/>
      <c r="L6" s="164"/>
      <c r="M6" s="164"/>
      <c r="N6" s="75"/>
      <c r="O6" s="75"/>
    </row>
    <row r="7" spans="1:15" ht="14.25">
      <c r="A7" s="19"/>
      <c r="B7" s="150"/>
      <c r="K7" s="164"/>
      <c r="L7" s="164"/>
      <c r="M7" s="164"/>
      <c r="N7" s="75"/>
      <c r="O7" s="75"/>
    </row>
    <row r="8" spans="1:15" ht="15">
      <c r="A8" s="44"/>
      <c r="L8" s="73"/>
      <c r="M8" s="73"/>
      <c r="N8" s="75"/>
      <c r="O8" s="75"/>
    </row>
    <row r="9" spans="1:13" ht="18.75">
      <c r="A9" s="210" t="s">
        <v>105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3" t="s">
        <v>22</v>
      </c>
    </row>
    <row r="11" spans="1:13" ht="30.75" customHeight="1">
      <c r="A11" s="211" t="s">
        <v>43</v>
      </c>
      <c r="B11" s="211"/>
      <c r="C11" s="212" t="s">
        <v>39</v>
      </c>
      <c r="D11" s="211" t="s">
        <v>23</v>
      </c>
      <c r="E11" s="212" t="s">
        <v>40</v>
      </c>
      <c r="F11" s="212" t="s">
        <v>41</v>
      </c>
      <c r="G11" s="42" t="s">
        <v>24</v>
      </c>
      <c r="H11" s="42" t="s">
        <v>25</v>
      </c>
      <c r="I11" s="211" t="s">
        <v>42</v>
      </c>
      <c r="J11" s="211"/>
      <c r="K11" s="211" t="s">
        <v>49</v>
      </c>
      <c r="L11" s="211"/>
      <c r="M11" s="214" t="s">
        <v>54</v>
      </c>
    </row>
    <row r="12" spans="1:13" ht="15.75">
      <c r="A12" s="211"/>
      <c r="B12" s="211"/>
      <c r="C12" s="213"/>
      <c r="D12" s="211"/>
      <c r="E12" s="213"/>
      <c r="F12" s="213"/>
      <c r="G12" s="42" t="s">
        <v>26</v>
      </c>
      <c r="H12" s="42" t="s">
        <v>27</v>
      </c>
      <c r="I12" s="42" t="s">
        <v>26</v>
      </c>
      <c r="J12" s="42" t="s">
        <v>27</v>
      </c>
      <c r="K12" s="42" t="s">
        <v>26</v>
      </c>
      <c r="L12" s="42" t="s">
        <v>27</v>
      </c>
      <c r="M12" s="215"/>
    </row>
    <row r="13" spans="1:13" ht="30" customHeight="1">
      <c r="A13" s="216" t="s">
        <v>94</v>
      </c>
      <c r="B13" s="217"/>
      <c r="C13" s="37">
        <f>'anexa 2A'!AK15</f>
        <v>8</v>
      </c>
      <c r="D13" s="37">
        <f>'anexa 2A'!AL15</f>
        <v>192</v>
      </c>
      <c r="E13" s="37">
        <v>151</v>
      </c>
      <c r="F13" s="38">
        <f aca="true" t="shared" si="0" ref="F13:F23">D13*E13</f>
        <v>28992</v>
      </c>
      <c r="G13" s="39">
        <f aca="true" t="shared" si="1" ref="G13:G23">F13*0.15</f>
        <v>4348.8</v>
      </c>
      <c r="H13" s="39">
        <f>F13-G13</f>
        <v>24643.2</v>
      </c>
      <c r="I13" s="52"/>
      <c r="J13" s="52"/>
      <c r="K13" s="35"/>
      <c r="L13" s="36"/>
      <c r="M13" s="35"/>
    </row>
    <row r="14" spans="1:13" ht="15.75">
      <c r="A14" s="216" t="s">
        <v>34</v>
      </c>
      <c r="B14" s="217"/>
      <c r="C14" s="37">
        <f>'anexa 2A'!AK16</f>
        <v>3</v>
      </c>
      <c r="D14" s="37">
        <f>'anexa 2A'!AL16</f>
        <v>72</v>
      </c>
      <c r="E14" s="37">
        <v>151</v>
      </c>
      <c r="F14" s="38">
        <f t="shared" si="0"/>
        <v>10872</v>
      </c>
      <c r="G14" s="39">
        <f t="shared" si="1"/>
        <v>1630.8</v>
      </c>
      <c r="H14" s="39">
        <v>0</v>
      </c>
      <c r="I14" s="52"/>
      <c r="J14" s="52"/>
      <c r="K14" s="35"/>
      <c r="L14" s="36"/>
      <c r="M14" s="35"/>
    </row>
    <row r="15" spans="1:13" ht="15.75">
      <c r="A15" s="216" t="s">
        <v>112</v>
      </c>
      <c r="B15" s="217"/>
      <c r="C15" s="37">
        <f>'anexa 2A'!AK17</f>
        <v>12</v>
      </c>
      <c r="D15" s="37">
        <f>'anexa 2A'!AL17</f>
        <v>288</v>
      </c>
      <c r="E15" s="37">
        <v>151</v>
      </c>
      <c r="F15" s="38">
        <f t="shared" si="0"/>
        <v>43488</v>
      </c>
      <c r="G15" s="39">
        <f t="shared" si="1"/>
        <v>6523.2</v>
      </c>
      <c r="H15" s="39">
        <f>F15-G15</f>
        <v>36964.8</v>
      </c>
      <c r="I15" s="52"/>
      <c r="J15" s="52"/>
      <c r="K15" s="35"/>
      <c r="L15" s="36"/>
      <c r="M15" s="35"/>
    </row>
    <row r="16" spans="1:13" ht="30.75" customHeight="1">
      <c r="A16" s="218" t="s">
        <v>35</v>
      </c>
      <c r="B16" s="218"/>
      <c r="C16" s="37">
        <f>'anexa 2A'!AK18</f>
        <v>0</v>
      </c>
      <c r="D16" s="37">
        <f>'anexa 2A'!AL18</f>
        <v>0</v>
      </c>
      <c r="E16" s="37">
        <v>151</v>
      </c>
      <c r="F16" s="38">
        <f t="shared" si="0"/>
        <v>0</v>
      </c>
      <c r="G16" s="39">
        <f t="shared" si="1"/>
        <v>0</v>
      </c>
      <c r="H16" s="39">
        <v>0</v>
      </c>
      <c r="I16" s="52"/>
      <c r="J16" s="52"/>
      <c r="K16" s="35"/>
      <c r="L16" s="36"/>
      <c r="M16" s="35"/>
    </row>
    <row r="17" spans="1:13" ht="15.75">
      <c r="A17" s="218" t="s">
        <v>32</v>
      </c>
      <c r="B17" s="218"/>
      <c r="C17" s="37">
        <f>'anexa 2A'!AK19</f>
        <v>8</v>
      </c>
      <c r="D17" s="37">
        <f>'anexa 2A'!AL19</f>
        <v>192</v>
      </c>
      <c r="E17" s="37">
        <v>151</v>
      </c>
      <c r="F17" s="38">
        <f t="shared" si="0"/>
        <v>28992</v>
      </c>
      <c r="G17" s="39">
        <f t="shared" si="1"/>
        <v>4348.8</v>
      </c>
      <c r="H17" s="39">
        <f>F17-G17</f>
        <v>24643.2</v>
      </c>
      <c r="I17" s="52"/>
      <c r="J17" s="52"/>
      <c r="K17" s="35"/>
      <c r="L17" s="36"/>
      <c r="M17" s="35"/>
    </row>
    <row r="18" spans="1:13" ht="15.75">
      <c r="A18" s="218" t="s">
        <v>48</v>
      </c>
      <c r="B18" s="218"/>
      <c r="C18" s="37">
        <f>'anexa 2A'!AK20</f>
        <v>1</v>
      </c>
      <c r="D18" s="37">
        <f>'anexa 2A'!AL20</f>
        <v>16</v>
      </c>
      <c r="E18" s="37">
        <v>151</v>
      </c>
      <c r="F18" s="38">
        <f t="shared" si="0"/>
        <v>2416</v>
      </c>
      <c r="G18" s="39">
        <f t="shared" si="1"/>
        <v>362.4</v>
      </c>
      <c r="H18" s="39">
        <v>0</v>
      </c>
      <c r="I18" s="52"/>
      <c r="J18" s="52"/>
      <c r="K18" s="35"/>
      <c r="L18" s="36"/>
      <c r="M18" s="35"/>
    </row>
    <row r="19" spans="1:13" ht="32.25" customHeight="1">
      <c r="A19" s="218" t="s">
        <v>44</v>
      </c>
      <c r="B19" s="218"/>
      <c r="C19" s="37">
        <f>'anexa 2A'!AK21</f>
        <v>0</v>
      </c>
      <c r="D19" s="37">
        <f>'anexa 2A'!AL21</f>
        <v>0</v>
      </c>
      <c r="E19" s="37">
        <v>151</v>
      </c>
      <c r="F19" s="38">
        <f t="shared" si="0"/>
        <v>0</v>
      </c>
      <c r="G19" s="38">
        <f t="shared" si="1"/>
        <v>0</v>
      </c>
      <c r="H19" s="38">
        <v>0</v>
      </c>
      <c r="I19" s="52"/>
      <c r="J19" s="52"/>
      <c r="K19" s="35"/>
      <c r="L19" s="36"/>
      <c r="M19" s="35"/>
    </row>
    <row r="20" spans="1:13" s="27" customFormat="1" ht="15.75">
      <c r="A20" s="218" t="s">
        <v>46</v>
      </c>
      <c r="B20" s="218"/>
      <c r="C20" s="37">
        <f>'anexa 2A'!AK22</f>
        <v>0</v>
      </c>
      <c r="D20" s="37">
        <f>'anexa 2A'!AL22</f>
        <v>0</v>
      </c>
      <c r="E20" s="37">
        <v>151</v>
      </c>
      <c r="F20" s="38">
        <f t="shared" si="0"/>
        <v>0</v>
      </c>
      <c r="G20" s="39">
        <f t="shared" si="1"/>
        <v>0</v>
      </c>
      <c r="H20" s="39">
        <f>F20-G20</f>
        <v>0</v>
      </c>
      <c r="I20" s="52"/>
      <c r="J20" s="52"/>
      <c r="K20" s="35"/>
      <c r="L20" s="36"/>
      <c r="M20" s="35"/>
    </row>
    <row r="21" spans="1:13" s="27" customFormat="1" ht="15.75">
      <c r="A21" s="218" t="s">
        <v>28</v>
      </c>
      <c r="B21" s="218"/>
      <c r="C21" s="37">
        <f>'anexa 2A'!AK23</f>
        <v>0</v>
      </c>
      <c r="D21" s="37">
        <f>'anexa 2A'!AL23</f>
        <v>0</v>
      </c>
      <c r="E21" s="37">
        <v>151</v>
      </c>
      <c r="F21" s="38">
        <f t="shared" si="0"/>
        <v>0</v>
      </c>
      <c r="G21" s="39">
        <f t="shared" si="1"/>
        <v>0</v>
      </c>
      <c r="H21" s="39">
        <v>0</v>
      </c>
      <c r="I21" s="52"/>
      <c r="J21" s="52"/>
      <c r="K21" s="35"/>
      <c r="L21" s="36"/>
      <c r="M21" s="35"/>
    </row>
    <row r="22" spans="1:13" s="27" customFormat="1" ht="15.75">
      <c r="A22" s="218" t="s">
        <v>45</v>
      </c>
      <c r="B22" s="218"/>
      <c r="C22" s="37">
        <f>'anexa 2A'!AK24</f>
        <v>0</v>
      </c>
      <c r="D22" s="37">
        <f>'anexa 2A'!AL24</f>
        <v>0</v>
      </c>
      <c r="E22" s="37">
        <v>151</v>
      </c>
      <c r="F22" s="38">
        <f t="shared" si="0"/>
        <v>0</v>
      </c>
      <c r="G22" s="39">
        <f t="shared" si="1"/>
        <v>0</v>
      </c>
      <c r="H22" s="39">
        <f>F22-G22</f>
        <v>0</v>
      </c>
      <c r="I22" s="52"/>
      <c r="J22" s="52"/>
      <c r="K22" s="35"/>
      <c r="L22" s="36"/>
      <c r="M22" s="35"/>
    </row>
    <row r="23" spans="1:13" s="27" customFormat="1" ht="15.75">
      <c r="A23" s="91" t="s">
        <v>65</v>
      </c>
      <c r="B23" s="92"/>
      <c r="C23" s="37">
        <f>'anexa 2A'!AK25</f>
        <v>0</v>
      </c>
      <c r="D23" s="37">
        <f>'anexa 2A'!AL25</f>
        <v>0</v>
      </c>
      <c r="E23" s="37">
        <v>151</v>
      </c>
      <c r="F23" s="38">
        <f t="shared" si="0"/>
        <v>0</v>
      </c>
      <c r="G23" s="39">
        <f t="shared" si="1"/>
        <v>0</v>
      </c>
      <c r="H23" s="39">
        <f>F23-G23</f>
        <v>0</v>
      </c>
      <c r="I23" s="52"/>
      <c r="J23" s="52"/>
      <c r="K23" s="35"/>
      <c r="L23" s="36"/>
      <c r="M23" s="35"/>
    </row>
    <row r="24" spans="1:13" s="27" customFormat="1" ht="15.75">
      <c r="A24" s="219" t="s">
        <v>29</v>
      </c>
      <c r="B24" s="220"/>
      <c r="C24" s="53">
        <f>SUM(C13:C23)</f>
        <v>32</v>
      </c>
      <c r="D24" s="53">
        <f>SUM(D13:D23)</f>
        <v>760</v>
      </c>
      <c r="E24" s="54"/>
      <c r="F24" s="55">
        <f>SUM(F13:F23)</f>
        <v>114760</v>
      </c>
      <c r="G24" s="55">
        <f>SUM(G13:G23)</f>
        <v>17214</v>
      </c>
      <c r="H24" s="55">
        <f>SUM(H13:H23)</f>
        <v>86251.2</v>
      </c>
      <c r="I24" s="56"/>
      <c r="J24" s="56"/>
      <c r="K24" s="28"/>
      <c r="L24" s="28"/>
      <c r="M24" s="29"/>
    </row>
    <row r="25" spans="6:10" s="27" customFormat="1" ht="12.75">
      <c r="F25" s="30"/>
      <c r="G25" s="30"/>
      <c r="H25" s="30"/>
      <c r="I25"/>
      <c r="J25"/>
    </row>
    <row r="26" spans="1:13" ht="18.75">
      <c r="A26" s="210" t="s">
        <v>106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</row>
    <row r="27" spans="1:13" s="27" customFormat="1" ht="15.75">
      <c r="A27"/>
      <c r="B27"/>
      <c r="C27"/>
      <c r="D27"/>
      <c r="E27"/>
      <c r="F27" s="26"/>
      <c r="G27" s="26"/>
      <c r="H27" s="26"/>
      <c r="I27"/>
      <c r="J27"/>
      <c r="K27"/>
      <c r="L27"/>
      <c r="M27" s="43"/>
    </row>
    <row r="28" spans="1:13" s="27" customFormat="1" ht="31.5">
      <c r="A28" s="211" t="s">
        <v>43</v>
      </c>
      <c r="B28" s="211"/>
      <c r="C28" s="212" t="s">
        <v>39</v>
      </c>
      <c r="D28" s="211" t="s">
        <v>23</v>
      </c>
      <c r="E28" s="212" t="s">
        <v>40</v>
      </c>
      <c r="F28" s="212" t="s">
        <v>41</v>
      </c>
      <c r="G28" s="42" t="s">
        <v>24</v>
      </c>
      <c r="H28" s="42" t="s">
        <v>25</v>
      </c>
      <c r="I28" s="211" t="s">
        <v>42</v>
      </c>
      <c r="J28" s="211"/>
      <c r="K28" s="211" t="s">
        <v>49</v>
      </c>
      <c r="L28" s="211"/>
      <c r="M28" s="214" t="s">
        <v>54</v>
      </c>
    </row>
    <row r="29" spans="1:13" s="27" customFormat="1" ht="15.75">
      <c r="A29" s="211"/>
      <c r="B29" s="211"/>
      <c r="C29" s="213"/>
      <c r="D29" s="211"/>
      <c r="E29" s="213"/>
      <c r="F29" s="213"/>
      <c r="G29" s="42" t="s">
        <v>26</v>
      </c>
      <c r="H29" s="42" t="s">
        <v>27</v>
      </c>
      <c r="I29" s="42" t="s">
        <v>26</v>
      </c>
      <c r="J29" s="42" t="s">
        <v>27</v>
      </c>
      <c r="K29" s="42" t="s">
        <v>26</v>
      </c>
      <c r="L29" s="42" t="s">
        <v>27</v>
      </c>
      <c r="M29" s="215"/>
    </row>
    <row r="30" spans="1:13" s="27" customFormat="1" ht="30.75" customHeight="1">
      <c r="A30" s="216" t="s">
        <v>94</v>
      </c>
      <c r="B30" s="217"/>
      <c r="C30" s="37">
        <f>'anexa 2A'!AK33</f>
        <v>15</v>
      </c>
      <c r="D30" s="37">
        <f>'anexa 2A'!AL33</f>
        <v>360</v>
      </c>
      <c r="E30" s="37">
        <v>151</v>
      </c>
      <c r="F30" s="38">
        <f aca="true" t="shared" si="2" ref="F30:F40">D30*E30</f>
        <v>54360</v>
      </c>
      <c r="G30" s="39">
        <f aca="true" t="shared" si="3" ref="G30:G40">F30*0.15</f>
        <v>8154</v>
      </c>
      <c r="H30" s="39">
        <f>F30-G30</f>
        <v>46206</v>
      </c>
      <c r="I30" s="52"/>
      <c r="J30" s="52"/>
      <c r="K30" s="35"/>
      <c r="L30" s="36"/>
      <c r="M30" s="35"/>
    </row>
    <row r="31" spans="1:13" s="27" customFormat="1" ht="15.75">
      <c r="A31" s="216" t="s">
        <v>34</v>
      </c>
      <c r="B31" s="217"/>
      <c r="C31" s="37">
        <f>'anexa 2A'!AK34</f>
        <v>11</v>
      </c>
      <c r="D31" s="37">
        <f>'anexa 2A'!AL34</f>
        <v>264</v>
      </c>
      <c r="E31" s="37">
        <v>151</v>
      </c>
      <c r="F31" s="38">
        <f t="shared" si="2"/>
        <v>39864</v>
      </c>
      <c r="G31" s="39">
        <f t="shared" si="3"/>
        <v>5979.599999999999</v>
      </c>
      <c r="H31" s="39">
        <v>0</v>
      </c>
      <c r="I31" s="52"/>
      <c r="J31" s="52"/>
      <c r="K31" s="35"/>
      <c r="L31" s="36"/>
      <c r="M31" s="35"/>
    </row>
    <row r="32" spans="1:13" s="27" customFormat="1" ht="15.75">
      <c r="A32" s="216" t="s">
        <v>113</v>
      </c>
      <c r="B32" s="217"/>
      <c r="C32" s="37">
        <f>'anexa 2A'!AK35</f>
        <v>43</v>
      </c>
      <c r="D32" s="37">
        <f>'anexa 2A'!AL35</f>
        <v>1032</v>
      </c>
      <c r="E32" s="37">
        <v>151</v>
      </c>
      <c r="F32" s="38">
        <f t="shared" si="2"/>
        <v>155832</v>
      </c>
      <c r="G32" s="39">
        <f t="shared" si="3"/>
        <v>23374.8</v>
      </c>
      <c r="H32" s="39">
        <f>F32-G32</f>
        <v>132457.2</v>
      </c>
      <c r="I32" s="52"/>
      <c r="J32" s="52"/>
      <c r="K32" s="35"/>
      <c r="L32" s="36"/>
      <c r="M32" s="35"/>
    </row>
    <row r="33" spans="1:13" s="27" customFormat="1" ht="30.75" customHeight="1">
      <c r="A33" s="218" t="s">
        <v>35</v>
      </c>
      <c r="B33" s="218"/>
      <c r="C33" s="37">
        <f>'anexa 2A'!AK36</f>
        <v>11</v>
      </c>
      <c r="D33" s="37">
        <f>'anexa 2A'!AL36</f>
        <v>176</v>
      </c>
      <c r="E33" s="37">
        <v>151</v>
      </c>
      <c r="F33" s="38">
        <f t="shared" si="2"/>
        <v>26576</v>
      </c>
      <c r="G33" s="39">
        <f t="shared" si="3"/>
        <v>3986.3999999999996</v>
      </c>
      <c r="H33" s="39">
        <v>0</v>
      </c>
      <c r="I33" s="52"/>
      <c r="J33" s="52"/>
      <c r="K33" s="35"/>
      <c r="L33" s="36"/>
      <c r="M33" s="35"/>
    </row>
    <row r="34" spans="1:13" s="27" customFormat="1" ht="15.75">
      <c r="A34" s="218" t="s">
        <v>128</v>
      </c>
      <c r="B34" s="218"/>
      <c r="C34" s="37">
        <f>'anexa 2A'!AK37</f>
        <v>11</v>
      </c>
      <c r="D34" s="37">
        <f>'anexa 2A'!AL37</f>
        <v>264</v>
      </c>
      <c r="E34" s="37">
        <v>151</v>
      </c>
      <c r="F34" s="38">
        <f t="shared" si="2"/>
        <v>39864</v>
      </c>
      <c r="G34" s="39">
        <f t="shared" si="3"/>
        <v>5979.599999999999</v>
      </c>
      <c r="H34" s="39">
        <f>F34-G34</f>
        <v>33884.4</v>
      </c>
      <c r="I34" s="52"/>
      <c r="J34" s="52"/>
      <c r="K34" s="35"/>
      <c r="L34" s="36"/>
      <c r="M34" s="35"/>
    </row>
    <row r="35" spans="1:13" s="27" customFormat="1" ht="15.75">
      <c r="A35" s="218" t="s">
        <v>48</v>
      </c>
      <c r="B35" s="218"/>
      <c r="C35" s="37">
        <f>'anexa 2A'!AK38</f>
        <v>1</v>
      </c>
      <c r="D35" s="37">
        <f>'anexa 2A'!AL38</f>
        <v>16</v>
      </c>
      <c r="E35" s="37">
        <v>151</v>
      </c>
      <c r="F35" s="38">
        <f t="shared" si="2"/>
        <v>2416</v>
      </c>
      <c r="G35" s="39">
        <f t="shared" si="3"/>
        <v>362.4</v>
      </c>
      <c r="H35" s="39">
        <v>0</v>
      </c>
      <c r="I35" s="52"/>
      <c r="J35" s="52"/>
      <c r="K35" s="35"/>
      <c r="L35" s="36"/>
      <c r="M35" s="35"/>
    </row>
    <row r="36" spans="1:13" s="27" customFormat="1" ht="33.75" customHeight="1">
      <c r="A36" s="218" t="s">
        <v>44</v>
      </c>
      <c r="B36" s="218"/>
      <c r="C36" s="37">
        <f>'anexa 2A'!AK39</f>
        <v>11</v>
      </c>
      <c r="D36" s="37">
        <f>'anexa 2A'!AL39</f>
        <v>176</v>
      </c>
      <c r="E36" s="37">
        <v>151</v>
      </c>
      <c r="F36" s="38">
        <f t="shared" si="2"/>
        <v>26576</v>
      </c>
      <c r="G36" s="38">
        <f t="shared" si="3"/>
        <v>3986.3999999999996</v>
      </c>
      <c r="H36" s="38">
        <v>0</v>
      </c>
      <c r="I36" s="52"/>
      <c r="J36" s="52"/>
      <c r="K36" s="35"/>
      <c r="L36" s="36"/>
      <c r="M36" s="35"/>
    </row>
    <row r="37" spans="1:13" s="27" customFormat="1" ht="15.75">
      <c r="A37" s="218" t="s">
        <v>46</v>
      </c>
      <c r="B37" s="218"/>
      <c r="C37" s="37">
        <f>'anexa 2A'!AK40</f>
        <v>0</v>
      </c>
      <c r="D37" s="37">
        <f>'anexa 2A'!AL40</f>
        <v>0</v>
      </c>
      <c r="E37" s="37">
        <v>151</v>
      </c>
      <c r="F37" s="38">
        <f t="shared" si="2"/>
        <v>0</v>
      </c>
      <c r="G37" s="39">
        <f t="shared" si="3"/>
        <v>0</v>
      </c>
      <c r="H37" s="39">
        <v>0</v>
      </c>
      <c r="I37" s="52"/>
      <c r="J37" s="52"/>
      <c r="K37" s="35"/>
      <c r="L37" s="36"/>
      <c r="M37" s="35"/>
    </row>
    <row r="38" spans="1:13" s="27" customFormat="1" ht="15.75">
      <c r="A38" s="218" t="s">
        <v>28</v>
      </c>
      <c r="B38" s="218"/>
      <c r="C38" s="37">
        <f>'anexa 2A'!AK41</f>
        <v>1</v>
      </c>
      <c r="D38" s="37">
        <f>'anexa 2A'!AL41</f>
        <v>24</v>
      </c>
      <c r="E38" s="37">
        <v>151</v>
      </c>
      <c r="F38" s="38">
        <f t="shared" si="2"/>
        <v>3624</v>
      </c>
      <c r="G38" s="39">
        <f t="shared" si="3"/>
        <v>543.6</v>
      </c>
      <c r="H38" s="39">
        <v>0</v>
      </c>
      <c r="I38" s="52"/>
      <c r="J38" s="52"/>
      <c r="K38" s="35"/>
      <c r="L38" s="36"/>
      <c r="M38" s="35"/>
    </row>
    <row r="39" spans="1:13" s="27" customFormat="1" ht="15.75">
      <c r="A39" s="218" t="s">
        <v>45</v>
      </c>
      <c r="B39" s="218"/>
      <c r="C39" s="37">
        <f>'anexa 2A'!AK42</f>
        <v>1</v>
      </c>
      <c r="D39" s="37">
        <f>'anexa 2A'!AL42</f>
        <v>16</v>
      </c>
      <c r="E39" s="37">
        <v>151</v>
      </c>
      <c r="F39" s="38">
        <f t="shared" si="2"/>
        <v>2416</v>
      </c>
      <c r="G39" s="39">
        <f t="shared" si="3"/>
        <v>362.4</v>
      </c>
      <c r="H39" s="39">
        <f>F39-G39</f>
        <v>2053.6</v>
      </c>
      <c r="I39" s="52"/>
      <c r="J39" s="52"/>
      <c r="K39" s="35"/>
      <c r="L39" s="36"/>
      <c r="M39" s="35"/>
    </row>
    <row r="40" spans="1:13" s="27" customFormat="1" ht="15.75">
      <c r="A40" s="91" t="s">
        <v>65</v>
      </c>
      <c r="B40" s="92"/>
      <c r="C40" s="37">
        <f>'anexa 2A'!AK43</f>
        <v>0</v>
      </c>
      <c r="D40" s="37">
        <f>'anexa 2A'!AL43</f>
        <v>0</v>
      </c>
      <c r="E40" s="37">
        <v>151</v>
      </c>
      <c r="F40" s="38">
        <f t="shared" si="2"/>
        <v>0</v>
      </c>
      <c r="G40" s="39">
        <f t="shared" si="3"/>
        <v>0</v>
      </c>
      <c r="H40" s="39">
        <f>F40-G40</f>
        <v>0</v>
      </c>
      <c r="I40" s="52"/>
      <c r="J40" s="52"/>
      <c r="K40" s="35"/>
      <c r="L40" s="36"/>
      <c r="M40" s="35"/>
    </row>
    <row r="41" spans="1:13" s="27" customFormat="1" ht="15.75">
      <c r="A41" s="219" t="s">
        <v>29</v>
      </c>
      <c r="B41" s="220"/>
      <c r="C41" s="53">
        <f>SUM(C30:C40)</f>
        <v>105</v>
      </c>
      <c r="D41" s="53">
        <f>SUM(D30:D40)</f>
        <v>2328</v>
      </c>
      <c r="E41" s="54"/>
      <c r="F41" s="55">
        <f>SUM(F30:F40)</f>
        <v>351528</v>
      </c>
      <c r="G41" s="55">
        <f>SUM(G30:G40)</f>
        <v>52729.2</v>
      </c>
      <c r="H41" s="55">
        <f>SUM(H30:H40)</f>
        <v>214601.2</v>
      </c>
      <c r="I41" s="56"/>
      <c r="J41" s="56"/>
      <c r="K41" s="28"/>
      <c r="L41" s="28"/>
      <c r="M41" s="29"/>
    </row>
    <row r="42" spans="6:10" s="27" customFormat="1" ht="12.75">
      <c r="F42" s="30"/>
      <c r="G42" s="30"/>
      <c r="H42" s="30"/>
      <c r="I42"/>
      <c r="J42"/>
    </row>
    <row r="43" spans="1:42" s="113" customFormat="1" ht="15.75">
      <c r="A43" s="151"/>
      <c r="B43" s="163" t="s">
        <v>143</v>
      </c>
      <c r="C43" s="151"/>
      <c r="D43" s="151"/>
      <c r="E43" s="153"/>
      <c r="F43" s="151"/>
      <c r="G43" s="151"/>
      <c r="H43" s="154"/>
      <c r="I43" s="151"/>
      <c r="J43" s="151"/>
      <c r="K43" s="153"/>
      <c r="L43" s="151"/>
      <c r="M43" s="156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B43"/>
      <c r="AC43" s="114"/>
      <c r="AD43" s="97"/>
      <c r="AE43" s="115"/>
      <c r="AF43" s="116"/>
      <c r="AG43" s="116"/>
      <c r="AH43" s="97"/>
      <c r="AI43" s="117"/>
      <c r="AJ43" s="117"/>
      <c r="AK43" s="117"/>
      <c r="AL43" s="117"/>
      <c r="AM43" s="114"/>
      <c r="AN43" s="114"/>
      <c r="AO43" s="114"/>
      <c r="AP43" s="114"/>
    </row>
    <row r="44" spans="1:42" s="113" customFormat="1" ht="15.75">
      <c r="A44" s="151"/>
      <c r="B44" s="152"/>
      <c r="C44" s="151"/>
      <c r="D44" s="151"/>
      <c r="E44" s="153"/>
      <c r="F44" s="151"/>
      <c r="G44" s="151"/>
      <c r="H44" s="154"/>
      <c r="I44" s="151"/>
      <c r="J44" s="151"/>
      <c r="K44" s="153"/>
      <c r="L44" s="151"/>
      <c r="M44" s="158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B44"/>
      <c r="AC44" s="118"/>
      <c r="AD44" s="97"/>
      <c r="AE44" s="115"/>
      <c r="AF44" s="116"/>
      <c r="AG44" s="116"/>
      <c r="AH44" s="97"/>
      <c r="AI44" s="117"/>
      <c r="AJ44" s="117"/>
      <c r="AK44" s="117"/>
      <c r="AL44" s="117"/>
      <c r="AM44" s="114"/>
      <c r="AN44" s="114"/>
      <c r="AO44" s="114"/>
      <c r="AP44" s="114"/>
    </row>
    <row r="45" spans="1:12" s="27" customFormat="1" ht="12.75">
      <c r="A45" s="1"/>
      <c r="B45" s="2"/>
      <c r="C45" s="41"/>
      <c r="D45" s="1"/>
      <c r="E45" s="1"/>
      <c r="F45" s="1"/>
      <c r="G45"/>
      <c r="H45" s="1"/>
      <c r="I45" s="1"/>
      <c r="J45" s="49"/>
      <c r="K45" s="49"/>
      <c r="L45"/>
    </row>
    <row r="46" spans="1:13" s="44" customFormat="1" ht="15">
      <c r="A46" s="1"/>
      <c r="B46" s="2"/>
      <c r="C46" s="41"/>
      <c r="D46" s="1"/>
      <c r="E46" s="1"/>
      <c r="F46" s="1"/>
      <c r="G46"/>
      <c r="H46" s="1"/>
      <c r="I46" s="1"/>
      <c r="J46"/>
      <c r="K46"/>
      <c r="L46"/>
      <c r="M46" s="27"/>
    </row>
    <row r="47" spans="1:13" s="44" customFormat="1" ht="15">
      <c r="A47"/>
      <c r="B47" s="27"/>
      <c r="C47" s="71"/>
      <c r="D47" s="1"/>
      <c r="E47" s="1"/>
      <c r="F47" s="1"/>
      <c r="G47" s="1"/>
      <c r="H47" s="1"/>
      <c r="I47" s="1"/>
      <c r="J47" s="1"/>
      <c r="K47" s="1"/>
      <c r="L47"/>
      <c r="M47" s="27"/>
    </row>
    <row r="48" spans="2:13" ht="12.75">
      <c r="B48" s="27"/>
      <c r="C48" s="41"/>
      <c r="D48" s="1"/>
      <c r="E48" s="1"/>
      <c r="F48"/>
      <c r="G48" s="51"/>
      <c r="H48" s="72"/>
      <c r="I48" s="1"/>
      <c r="J48" s="1"/>
      <c r="K48" s="27"/>
      <c r="M48" s="27"/>
    </row>
    <row r="49" spans="3:13" ht="12.75">
      <c r="C49" s="41"/>
      <c r="D49" s="1"/>
      <c r="E49" s="1"/>
      <c r="F49"/>
      <c r="G49" s="51"/>
      <c r="H49" s="72"/>
      <c r="I49" s="1"/>
      <c r="J49" s="1"/>
      <c r="K49" s="49"/>
      <c r="M49" s="27"/>
    </row>
    <row r="50" spans="1:13" s="27" customFormat="1" ht="12.75">
      <c r="A50" s="221"/>
      <c r="B50" s="221"/>
      <c r="C50" s="221"/>
      <c r="D50" s="221"/>
      <c r="E50" s="1"/>
      <c r="F50" s="1"/>
      <c r="G50" s="1"/>
      <c r="H50" s="1"/>
      <c r="I50" s="1"/>
      <c r="J50" s="1"/>
      <c r="K50" s="1"/>
      <c r="L50" s="1"/>
      <c r="M50"/>
    </row>
    <row r="51" spans="1:12" ht="12.75">
      <c r="A51" s="7"/>
      <c r="D51" s="41"/>
      <c r="E51" s="1"/>
      <c r="F51" s="1"/>
      <c r="G51" s="1"/>
      <c r="H51" s="1"/>
      <c r="L51" s="1"/>
    </row>
    <row r="52" spans="1:12" ht="12.75">
      <c r="A52" s="7"/>
      <c r="D52" s="41"/>
      <c r="E52" s="1"/>
      <c r="F52" s="1"/>
      <c r="G52" s="1"/>
      <c r="H52" s="1"/>
      <c r="L52" s="1"/>
    </row>
  </sheetData>
  <sheetProtection/>
  <mergeCells count="44">
    <mergeCell ref="A39:B39"/>
    <mergeCell ref="A41:B41"/>
    <mergeCell ref="A30:B30"/>
    <mergeCell ref="A31:B31"/>
    <mergeCell ref="A32:B32"/>
    <mergeCell ref="A33:B33"/>
    <mergeCell ref="A34:B34"/>
    <mergeCell ref="A50:D50"/>
    <mergeCell ref="A35:B35"/>
    <mergeCell ref="A36:B36"/>
    <mergeCell ref="A37:B37"/>
    <mergeCell ref="A38:B38"/>
    <mergeCell ref="A26:M26"/>
    <mergeCell ref="A28:B29"/>
    <mergeCell ref="C28:C29"/>
    <mergeCell ref="D28:D29"/>
    <mergeCell ref="E28:E29"/>
    <mergeCell ref="M28:M29"/>
    <mergeCell ref="A18:B18"/>
    <mergeCell ref="A19:B19"/>
    <mergeCell ref="A20:B20"/>
    <mergeCell ref="A21:B21"/>
    <mergeCell ref="A22:B22"/>
    <mergeCell ref="A24:B24"/>
    <mergeCell ref="F28:F29"/>
    <mergeCell ref="I28:J28"/>
    <mergeCell ref="K28:L28"/>
    <mergeCell ref="A13:B13"/>
    <mergeCell ref="A14:B14"/>
    <mergeCell ref="A15:B15"/>
    <mergeCell ref="A16:B16"/>
    <mergeCell ref="K5:M5"/>
    <mergeCell ref="K6:M6"/>
    <mergeCell ref="K7:M7"/>
    <mergeCell ref="D11:D12"/>
    <mergeCell ref="E11:E12"/>
    <mergeCell ref="A17:B17"/>
    <mergeCell ref="A9:M9"/>
    <mergeCell ref="K11:L11"/>
    <mergeCell ref="M11:M12"/>
    <mergeCell ref="A11:B12"/>
    <mergeCell ref="C11:C12"/>
    <mergeCell ref="F11:F12"/>
    <mergeCell ref="I11:J11"/>
  </mergeCells>
  <printOptions horizontalCentered="1"/>
  <pageMargins left="0.708661417322835" right="0.458661417" top="0.275590551181102" bottom="0.31496062992126" header="0.31496062992126" footer="0.31496062992126"/>
  <pageSetup fitToHeight="1" fitToWidth="1" horizontalDpi="600" verticalDpi="600" orientation="landscape" paperSize="9" scale="71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view="pageBreakPreview" zoomScaleSheetLayoutView="100" zoomScalePageLayoutView="90" workbookViewId="0" topLeftCell="A1">
      <selection activeCell="I29" sqref="I29:M40"/>
    </sheetView>
  </sheetViews>
  <sheetFormatPr defaultColWidth="9.140625" defaultRowHeight="12.75"/>
  <cols>
    <col min="1" max="1" width="17.00390625" style="0" customWidth="1"/>
    <col min="2" max="2" width="18.57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6" customWidth="1"/>
    <col min="7" max="7" width="10.7109375" style="26" customWidth="1"/>
    <col min="8" max="8" width="11.140625" style="26" customWidth="1"/>
    <col min="10" max="10" width="11.00390625" style="0" customWidth="1"/>
    <col min="11" max="11" width="16.140625" style="0" customWidth="1"/>
    <col min="12" max="12" width="14.28125" style="0" customWidth="1"/>
    <col min="13" max="13" width="17.00390625" style="0" customWidth="1"/>
  </cols>
  <sheetData>
    <row r="1" spans="12:15" ht="12.75">
      <c r="L1" s="197" t="s">
        <v>63</v>
      </c>
      <c r="M1" s="197"/>
      <c r="N1" s="197"/>
      <c r="O1" s="74"/>
    </row>
    <row r="2" spans="1:15" ht="12.75">
      <c r="A2" s="163" t="s">
        <v>143</v>
      </c>
      <c r="L2" s="197" t="s">
        <v>80</v>
      </c>
      <c r="M2" s="197"/>
      <c r="N2" s="197"/>
      <c r="O2" s="74"/>
    </row>
    <row r="3" spans="12:15" ht="12.75">
      <c r="L3" s="19" t="s">
        <v>129</v>
      </c>
      <c r="O3" s="75"/>
    </row>
    <row r="4" spans="1:15" ht="14.25">
      <c r="A4" s="19"/>
      <c r="B4" s="150"/>
      <c r="K4" s="164"/>
      <c r="L4" s="164"/>
      <c r="M4" s="164"/>
      <c r="N4" s="75"/>
      <c r="O4" s="75"/>
    </row>
    <row r="5" spans="1:15" ht="14.25">
      <c r="A5" s="19"/>
      <c r="B5" s="150"/>
      <c r="K5" s="164"/>
      <c r="L5" s="164"/>
      <c r="M5" s="164"/>
      <c r="N5" s="75"/>
      <c r="O5" s="75"/>
    </row>
    <row r="6" spans="1:15" ht="14.25">
      <c r="A6" s="19"/>
      <c r="B6" s="150"/>
      <c r="K6" s="164"/>
      <c r="L6" s="164"/>
      <c r="M6" s="164"/>
      <c r="N6" s="75"/>
      <c r="O6" s="75"/>
    </row>
    <row r="7" spans="1:15" ht="15">
      <c r="A7" s="44"/>
      <c r="L7" s="73"/>
      <c r="M7" s="73"/>
      <c r="N7" s="75"/>
      <c r="O7" s="75"/>
    </row>
    <row r="8" spans="1:13" ht="18.75">
      <c r="A8" s="210" t="s">
        <v>103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3" ht="1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43" t="s">
        <v>22</v>
      </c>
    </row>
    <row r="10" spans="1:13" ht="30.75" customHeight="1">
      <c r="A10" s="211" t="s">
        <v>43</v>
      </c>
      <c r="B10" s="211"/>
      <c r="C10" s="212" t="s">
        <v>39</v>
      </c>
      <c r="D10" s="211" t="s">
        <v>23</v>
      </c>
      <c r="E10" s="212" t="s">
        <v>40</v>
      </c>
      <c r="F10" s="212" t="s">
        <v>41</v>
      </c>
      <c r="G10" s="42" t="s">
        <v>24</v>
      </c>
      <c r="H10" s="42" t="s">
        <v>25</v>
      </c>
      <c r="I10" s="211" t="s">
        <v>42</v>
      </c>
      <c r="J10" s="211"/>
      <c r="K10" s="211" t="s">
        <v>49</v>
      </c>
      <c r="L10" s="211"/>
      <c r="M10" s="214" t="s">
        <v>54</v>
      </c>
    </row>
    <row r="11" spans="1:13" ht="15.75">
      <c r="A11" s="211"/>
      <c r="B11" s="211"/>
      <c r="C11" s="213"/>
      <c r="D11" s="211"/>
      <c r="E11" s="213"/>
      <c r="F11" s="213"/>
      <c r="G11" s="42" t="s">
        <v>26</v>
      </c>
      <c r="H11" s="42" t="s">
        <v>27</v>
      </c>
      <c r="I11" s="42" t="s">
        <v>26</v>
      </c>
      <c r="J11" s="42" t="s">
        <v>27</v>
      </c>
      <c r="K11" s="42" t="s">
        <v>26</v>
      </c>
      <c r="L11" s="42" t="s">
        <v>27</v>
      </c>
      <c r="M11" s="215"/>
    </row>
    <row r="12" spans="1:13" ht="32.25" customHeight="1">
      <c r="A12" s="216" t="s">
        <v>94</v>
      </c>
      <c r="B12" s="217"/>
      <c r="C12" s="135">
        <f>'anexa 2A'!AK15</f>
        <v>8</v>
      </c>
      <c r="D12" s="37">
        <f>'anexa 2A'!AL15</f>
        <v>192</v>
      </c>
      <c r="E12" s="37">
        <v>91</v>
      </c>
      <c r="F12" s="38">
        <f aca="true" t="shared" si="0" ref="F12:F22">D12*E12</f>
        <v>17472</v>
      </c>
      <c r="G12" s="39">
        <f aca="true" t="shared" si="1" ref="G12:G22">F12*0.15</f>
        <v>2620.7999999999997</v>
      </c>
      <c r="H12" s="39">
        <f>F12-G12</f>
        <v>14851.2</v>
      </c>
      <c r="I12" s="52"/>
      <c r="J12" s="52"/>
      <c r="K12" s="35"/>
      <c r="L12" s="36"/>
      <c r="M12" s="35"/>
    </row>
    <row r="13" spans="1:13" ht="15.75">
      <c r="A13" s="216" t="s">
        <v>34</v>
      </c>
      <c r="B13" s="217"/>
      <c r="C13" s="135">
        <f>'anexa 2A'!AK16</f>
        <v>3</v>
      </c>
      <c r="D13" s="37">
        <f>'anexa 2A'!AL16</f>
        <v>72</v>
      </c>
      <c r="E13" s="37">
        <v>91</v>
      </c>
      <c r="F13" s="38">
        <f t="shared" si="0"/>
        <v>6552</v>
      </c>
      <c r="G13" s="39">
        <f t="shared" si="1"/>
        <v>982.8</v>
      </c>
      <c r="H13" s="39">
        <v>0</v>
      </c>
      <c r="I13" s="52"/>
      <c r="J13" s="52"/>
      <c r="K13" s="35"/>
      <c r="L13" s="36"/>
      <c r="M13" s="35"/>
    </row>
    <row r="14" spans="1:13" ht="15.75">
      <c r="A14" s="216" t="s">
        <v>113</v>
      </c>
      <c r="B14" s="217"/>
      <c r="C14" s="135">
        <f>'anexa 2A'!AK17</f>
        <v>12</v>
      </c>
      <c r="D14" s="37">
        <f>'anexa 2A'!AL17</f>
        <v>288</v>
      </c>
      <c r="E14" s="37">
        <v>91</v>
      </c>
      <c r="F14" s="38">
        <f t="shared" si="0"/>
        <v>26208</v>
      </c>
      <c r="G14" s="39">
        <f t="shared" si="1"/>
        <v>3931.2</v>
      </c>
      <c r="H14" s="39">
        <f>F14-G14</f>
        <v>22276.8</v>
      </c>
      <c r="I14" s="52"/>
      <c r="J14" s="52"/>
      <c r="K14" s="35"/>
      <c r="L14" s="36"/>
      <c r="M14" s="35"/>
    </row>
    <row r="15" spans="1:13" ht="30" customHeight="1">
      <c r="A15" s="218" t="s">
        <v>95</v>
      </c>
      <c r="B15" s="218"/>
      <c r="C15" s="135">
        <f>'anexa 2A'!AK18</f>
        <v>0</v>
      </c>
      <c r="D15" s="37">
        <f>'anexa 2A'!AL18</f>
        <v>0</v>
      </c>
      <c r="E15" s="37">
        <v>91</v>
      </c>
      <c r="F15" s="38">
        <f t="shared" si="0"/>
        <v>0</v>
      </c>
      <c r="G15" s="39">
        <f t="shared" si="1"/>
        <v>0</v>
      </c>
      <c r="H15" s="39">
        <v>0</v>
      </c>
      <c r="I15" s="52"/>
      <c r="J15" s="52"/>
      <c r="K15" s="35"/>
      <c r="L15" s="36"/>
      <c r="M15" s="35"/>
    </row>
    <row r="16" spans="1:13" ht="15.75">
      <c r="A16" s="218" t="s">
        <v>128</v>
      </c>
      <c r="B16" s="218"/>
      <c r="C16" s="135">
        <f>'anexa 2A'!AK19</f>
        <v>8</v>
      </c>
      <c r="D16" s="37">
        <f>'anexa 2A'!AL19</f>
        <v>192</v>
      </c>
      <c r="E16" s="37">
        <v>91</v>
      </c>
      <c r="F16" s="38">
        <f t="shared" si="0"/>
        <v>17472</v>
      </c>
      <c r="G16" s="39">
        <f t="shared" si="1"/>
        <v>2620.7999999999997</v>
      </c>
      <c r="H16" s="39">
        <f>F16-G16</f>
        <v>14851.2</v>
      </c>
      <c r="I16" s="52"/>
      <c r="J16" s="52"/>
      <c r="K16" s="35"/>
      <c r="L16" s="36"/>
      <c r="M16" s="35"/>
    </row>
    <row r="17" spans="1:13" ht="15.75">
      <c r="A17" s="218" t="s">
        <v>48</v>
      </c>
      <c r="B17" s="218"/>
      <c r="C17" s="135">
        <f>'anexa 2A'!AK20</f>
        <v>1</v>
      </c>
      <c r="D17" s="37">
        <f>'anexa 2A'!AL20</f>
        <v>16</v>
      </c>
      <c r="E17" s="37">
        <v>91</v>
      </c>
      <c r="F17" s="38">
        <f t="shared" si="0"/>
        <v>1456</v>
      </c>
      <c r="G17" s="39">
        <f t="shared" si="1"/>
        <v>218.4</v>
      </c>
      <c r="H17" s="39">
        <v>0</v>
      </c>
      <c r="I17" s="52"/>
      <c r="J17" s="52"/>
      <c r="K17" s="35"/>
      <c r="L17" s="36"/>
      <c r="M17" s="35"/>
    </row>
    <row r="18" spans="1:13" ht="33" customHeight="1">
      <c r="A18" s="218" t="s">
        <v>44</v>
      </c>
      <c r="B18" s="218"/>
      <c r="C18" s="135">
        <f>'anexa 2A'!AK21</f>
        <v>0</v>
      </c>
      <c r="D18" s="37">
        <f>'anexa 2A'!AL21</f>
        <v>0</v>
      </c>
      <c r="E18" s="37">
        <v>91</v>
      </c>
      <c r="F18" s="38">
        <f t="shared" si="0"/>
        <v>0</v>
      </c>
      <c r="G18" s="38">
        <f t="shared" si="1"/>
        <v>0</v>
      </c>
      <c r="H18" s="38">
        <v>0</v>
      </c>
      <c r="I18" s="52"/>
      <c r="J18" s="52"/>
      <c r="K18" s="35"/>
      <c r="L18" s="36"/>
      <c r="M18" s="35"/>
    </row>
    <row r="19" spans="1:13" s="27" customFormat="1" ht="15.75">
      <c r="A19" s="218" t="s">
        <v>46</v>
      </c>
      <c r="B19" s="218"/>
      <c r="C19" s="135">
        <f>'anexa 2A'!AK22</f>
        <v>0</v>
      </c>
      <c r="D19" s="37">
        <f>'anexa 2A'!AL22</f>
        <v>0</v>
      </c>
      <c r="E19" s="37">
        <v>91</v>
      </c>
      <c r="F19" s="38">
        <f t="shared" si="0"/>
        <v>0</v>
      </c>
      <c r="G19" s="39">
        <f t="shared" si="1"/>
        <v>0</v>
      </c>
      <c r="H19" s="39">
        <f>F19-G19</f>
        <v>0</v>
      </c>
      <c r="I19" s="52"/>
      <c r="J19" s="52"/>
      <c r="K19" s="35"/>
      <c r="L19" s="36"/>
      <c r="M19" s="35"/>
    </row>
    <row r="20" spans="1:13" s="27" customFormat="1" ht="15.75">
      <c r="A20" s="218" t="s">
        <v>28</v>
      </c>
      <c r="B20" s="218"/>
      <c r="C20" s="135">
        <f>'anexa 2A'!AK23</f>
        <v>0</v>
      </c>
      <c r="D20" s="37">
        <f>'anexa 2A'!AL23</f>
        <v>0</v>
      </c>
      <c r="E20" s="37">
        <v>91</v>
      </c>
      <c r="F20" s="38">
        <f t="shared" si="0"/>
        <v>0</v>
      </c>
      <c r="G20" s="39">
        <f t="shared" si="1"/>
        <v>0</v>
      </c>
      <c r="H20" s="39">
        <v>0</v>
      </c>
      <c r="I20" s="52"/>
      <c r="J20" s="52"/>
      <c r="K20" s="35"/>
      <c r="L20" s="36"/>
      <c r="M20" s="35"/>
    </row>
    <row r="21" spans="1:13" s="27" customFormat="1" ht="15.75">
      <c r="A21" s="218" t="s">
        <v>45</v>
      </c>
      <c r="B21" s="218"/>
      <c r="C21" s="135">
        <f>'anexa 2A'!AK24</f>
        <v>0</v>
      </c>
      <c r="D21" s="37">
        <f>'anexa 2A'!AL24</f>
        <v>0</v>
      </c>
      <c r="E21" s="37">
        <v>91</v>
      </c>
      <c r="F21" s="38">
        <f t="shared" si="0"/>
        <v>0</v>
      </c>
      <c r="G21" s="39">
        <f t="shared" si="1"/>
        <v>0</v>
      </c>
      <c r="H21" s="39">
        <f>F21-G21</f>
        <v>0</v>
      </c>
      <c r="I21" s="52"/>
      <c r="J21" s="52"/>
      <c r="K21" s="35"/>
      <c r="L21" s="36"/>
      <c r="M21" s="35"/>
    </row>
    <row r="22" spans="1:13" s="27" customFormat="1" ht="15.75">
      <c r="A22" s="91" t="s">
        <v>65</v>
      </c>
      <c r="B22" s="92"/>
      <c r="C22" s="135">
        <f>'anexa 2A'!AK25</f>
        <v>0</v>
      </c>
      <c r="D22" s="37">
        <f>'anexa 2A'!AL25</f>
        <v>0</v>
      </c>
      <c r="E22" s="37">
        <v>91</v>
      </c>
      <c r="F22" s="38">
        <f t="shared" si="0"/>
        <v>0</v>
      </c>
      <c r="G22" s="39">
        <f t="shared" si="1"/>
        <v>0</v>
      </c>
      <c r="H22" s="39">
        <f>F22-G22</f>
        <v>0</v>
      </c>
      <c r="I22" s="52"/>
      <c r="J22" s="52"/>
      <c r="K22" s="35"/>
      <c r="L22" s="36"/>
      <c r="M22" s="35"/>
    </row>
    <row r="23" spans="1:13" s="27" customFormat="1" ht="15.75">
      <c r="A23" s="219" t="s">
        <v>29</v>
      </c>
      <c r="B23" s="220"/>
      <c r="C23" s="53">
        <f>SUM(C12:C22)</f>
        <v>32</v>
      </c>
      <c r="D23" s="53">
        <f>SUM(D12:D22)</f>
        <v>760</v>
      </c>
      <c r="E23" s="54"/>
      <c r="F23" s="55">
        <f>SUM(F12:F22)</f>
        <v>69160</v>
      </c>
      <c r="G23" s="55">
        <f>SUM(G12:G22)</f>
        <v>10373.999999999998</v>
      </c>
      <c r="H23" s="55">
        <f>SUM(H12:H22)</f>
        <v>51979.2</v>
      </c>
      <c r="I23" s="56"/>
      <c r="J23" s="56"/>
      <c r="K23" s="28"/>
      <c r="L23" s="28"/>
      <c r="M23" s="29"/>
    </row>
    <row r="24" spans="6:10" s="27" customFormat="1" ht="12.75">
      <c r="F24" s="30"/>
      <c r="G24" s="30"/>
      <c r="H24" s="30"/>
      <c r="I24"/>
      <c r="J24"/>
    </row>
    <row r="25" spans="1:13" s="27" customFormat="1" ht="18.75">
      <c r="A25" s="210" t="s">
        <v>104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13" s="27" customFormat="1" ht="15.75">
      <c r="A26"/>
      <c r="B26"/>
      <c r="C26"/>
      <c r="D26"/>
      <c r="E26"/>
      <c r="F26" s="26"/>
      <c r="G26" s="26"/>
      <c r="H26" s="26"/>
      <c r="I26"/>
      <c r="J26"/>
      <c r="K26"/>
      <c r="L26"/>
      <c r="M26" s="43"/>
    </row>
    <row r="27" spans="1:13" s="27" customFormat="1" ht="31.5">
      <c r="A27" s="211" t="s">
        <v>43</v>
      </c>
      <c r="B27" s="211"/>
      <c r="C27" s="212" t="s">
        <v>39</v>
      </c>
      <c r="D27" s="211" t="s">
        <v>23</v>
      </c>
      <c r="E27" s="212" t="s">
        <v>40</v>
      </c>
      <c r="F27" s="212" t="s">
        <v>41</v>
      </c>
      <c r="G27" s="42" t="s">
        <v>24</v>
      </c>
      <c r="H27" s="42" t="s">
        <v>25</v>
      </c>
      <c r="I27" s="211" t="s">
        <v>42</v>
      </c>
      <c r="J27" s="211"/>
      <c r="K27" s="211" t="s">
        <v>49</v>
      </c>
      <c r="L27" s="211"/>
      <c r="M27" s="214" t="s">
        <v>54</v>
      </c>
    </row>
    <row r="28" spans="1:13" s="27" customFormat="1" ht="15.75">
      <c r="A28" s="211"/>
      <c r="B28" s="211"/>
      <c r="C28" s="213"/>
      <c r="D28" s="211"/>
      <c r="E28" s="213"/>
      <c r="F28" s="213"/>
      <c r="G28" s="42" t="s">
        <v>26</v>
      </c>
      <c r="H28" s="42" t="s">
        <v>27</v>
      </c>
      <c r="I28" s="42" t="s">
        <v>26</v>
      </c>
      <c r="J28" s="42" t="s">
        <v>27</v>
      </c>
      <c r="K28" s="42" t="s">
        <v>26</v>
      </c>
      <c r="L28" s="42" t="s">
        <v>27</v>
      </c>
      <c r="M28" s="215"/>
    </row>
    <row r="29" spans="1:13" s="27" customFormat="1" ht="30" customHeight="1">
      <c r="A29" s="216" t="s">
        <v>94</v>
      </c>
      <c r="B29" s="217"/>
      <c r="C29" s="37">
        <f>'anexa 2A'!AK33</f>
        <v>15</v>
      </c>
      <c r="D29" s="37">
        <f>'anexa 2A'!AL33</f>
        <v>360</v>
      </c>
      <c r="E29" s="37">
        <v>91</v>
      </c>
      <c r="F29" s="38">
        <f aca="true" t="shared" si="2" ref="F29:F39">D29*E29</f>
        <v>32760</v>
      </c>
      <c r="G29" s="39">
        <f aca="true" t="shared" si="3" ref="G29:G39">F29*0.15</f>
        <v>4914</v>
      </c>
      <c r="H29" s="39">
        <f>F29-G29</f>
        <v>27846</v>
      </c>
      <c r="I29" s="52"/>
      <c r="J29" s="52"/>
      <c r="K29" s="35"/>
      <c r="L29" s="36"/>
      <c r="M29" s="35"/>
    </row>
    <row r="30" spans="1:13" s="27" customFormat="1" ht="15.75">
      <c r="A30" s="216" t="s">
        <v>34</v>
      </c>
      <c r="B30" s="217"/>
      <c r="C30" s="37">
        <f>'anexa 2A'!AK34</f>
        <v>11</v>
      </c>
      <c r="D30" s="37">
        <f>'anexa 2A'!AL34</f>
        <v>264</v>
      </c>
      <c r="E30" s="37">
        <v>91</v>
      </c>
      <c r="F30" s="38">
        <f t="shared" si="2"/>
        <v>24024</v>
      </c>
      <c r="G30" s="39">
        <f t="shared" si="3"/>
        <v>3603.6</v>
      </c>
      <c r="H30" s="39">
        <v>0</v>
      </c>
      <c r="I30" s="52"/>
      <c r="J30" s="52"/>
      <c r="K30" s="35"/>
      <c r="L30" s="36"/>
      <c r="M30" s="35"/>
    </row>
    <row r="31" spans="1:13" s="27" customFormat="1" ht="15.75">
      <c r="A31" s="216" t="s">
        <v>113</v>
      </c>
      <c r="B31" s="217"/>
      <c r="C31" s="37">
        <f>'anexa 2A'!AK35</f>
        <v>43</v>
      </c>
      <c r="D31" s="37">
        <f>'anexa 2A'!AL35</f>
        <v>1032</v>
      </c>
      <c r="E31" s="37">
        <v>91</v>
      </c>
      <c r="F31" s="38">
        <f t="shared" si="2"/>
        <v>93912</v>
      </c>
      <c r="G31" s="39">
        <f t="shared" si="3"/>
        <v>14086.8</v>
      </c>
      <c r="H31" s="39">
        <f>F31-G31</f>
        <v>79825.2</v>
      </c>
      <c r="I31" s="52"/>
      <c r="J31" s="52"/>
      <c r="K31" s="35"/>
      <c r="L31" s="36"/>
      <c r="M31" s="35"/>
    </row>
    <row r="32" spans="1:13" s="27" customFormat="1" ht="30" customHeight="1">
      <c r="A32" s="218" t="s">
        <v>35</v>
      </c>
      <c r="B32" s="218"/>
      <c r="C32" s="37">
        <f>'anexa 2A'!AK36</f>
        <v>11</v>
      </c>
      <c r="D32" s="37">
        <f>'anexa 2A'!AL36</f>
        <v>176</v>
      </c>
      <c r="E32" s="37">
        <v>91</v>
      </c>
      <c r="F32" s="38">
        <f t="shared" si="2"/>
        <v>16016</v>
      </c>
      <c r="G32" s="39">
        <f t="shared" si="3"/>
        <v>2402.4</v>
      </c>
      <c r="H32" s="39">
        <v>0</v>
      </c>
      <c r="I32" s="52"/>
      <c r="J32" s="52"/>
      <c r="K32" s="35"/>
      <c r="L32" s="36"/>
      <c r="M32" s="35"/>
    </row>
    <row r="33" spans="1:13" s="27" customFormat="1" ht="15.75">
      <c r="A33" s="218" t="s">
        <v>32</v>
      </c>
      <c r="B33" s="218"/>
      <c r="C33" s="37">
        <f>'anexa 2A'!AK37</f>
        <v>11</v>
      </c>
      <c r="D33" s="37">
        <f>'anexa 2A'!AL37</f>
        <v>264</v>
      </c>
      <c r="E33" s="37">
        <v>91</v>
      </c>
      <c r="F33" s="38">
        <f t="shared" si="2"/>
        <v>24024</v>
      </c>
      <c r="G33" s="39">
        <f t="shared" si="3"/>
        <v>3603.6</v>
      </c>
      <c r="H33" s="39">
        <f>F33-G33</f>
        <v>20420.4</v>
      </c>
      <c r="I33" s="52"/>
      <c r="J33" s="52"/>
      <c r="K33" s="35"/>
      <c r="L33" s="36"/>
      <c r="M33" s="35"/>
    </row>
    <row r="34" spans="1:13" s="27" customFormat="1" ht="15.75">
      <c r="A34" s="218" t="s">
        <v>48</v>
      </c>
      <c r="B34" s="218"/>
      <c r="C34" s="37">
        <f>'anexa 2A'!AK38</f>
        <v>1</v>
      </c>
      <c r="D34" s="37">
        <f>'anexa 2A'!AL38</f>
        <v>16</v>
      </c>
      <c r="E34" s="37">
        <v>91</v>
      </c>
      <c r="F34" s="38">
        <f t="shared" si="2"/>
        <v>1456</v>
      </c>
      <c r="G34" s="39">
        <f t="shared" si="3"/>
        <v>218.4</v>
      </c>
      <c r="H34" s="39">
        <v>0</v>
      </c>
      <c r="I34" s="52"/>
      <c r="J34" s="52"/>
      <c r="K34" s="35"/>
      <c r="L34" s="36"/>
      <c r="M34" s="35"/>
    </row>
    <row r="35" spans="1:13" s="27" customFormat="1" ht="30.75" customHeight="1">
      <c r="A35" s="218" t="s">
        <v>44</v>
      </c>
      <c r="B35" s="218"/>
      <c r="C35" s="37">
        <f>'anexa 2A'!AK39</f>
        <v>11</v>
      </c>
      <c r="D35" s="37">
        <f>'anexa 2A'!AL39</f>
        <v>176</v>
      </c>
      <c r="E35" s="37">
        <v>91</v>
      </c>
      <c r="F35" s="38">
        <f t="shared" si="2"/>
        <v>16016</v>
      </c>
      <c r="G35" s="38">
        <f t="shared" si="3"/>
        <v>2402.4</v>
      </c>
      <c r="H35" s="38">
        <v>0</v>
      </c>
      <c r="I35" s="52"/>
      <c r="J35" s="52"/>
      <c r="K35" s="35"/>
      <c r="L35" s="36"/>
      <c r="M35" s="35"/>
    </row>
    <row r="36" spans="1:13" s="27" customFormat="1" ht="15.75">
      <c r="A36" s="218" t="s">
        <v>46</v>
      </c>
      <c r="B36" s="218"/>
      <c r="C36" s="37">
        <f>'anexa 2A'!AK40</f>
        <v>0</v>
      </c>
      <c r="D36" s="37">
        <f>'anexa 2A'!AL40</f>
        <v>0</v>
      </c>
      <c r="E36" s="37">
        <v>91</v>
      </c>
      <c r="F36" s="38">
        <f t="shared" si="2"/>
        <v>0</v>
      </c>
      <c r="G36" s="39">
        <f t="shared" si="3"/>
        <v>0</v>
      </c>
      <c r="H36" s="39">
        <v>0</v>
      </c>
      <c r="I36" s="52"/>
      <c r="J36" s="52"/>
      <c r="K36" s="35"/>
      <c r="L36" s="36"/>
      <c r="M36" s="35"/>
    </row>
    <row r="37" spans="1:13" s="27" customFormat="1" ht="15.75">
      <c r="A37" s="218" t="s">
        <v>28</v>
      </c>
      <c r="B37" s="218"/>
      <c r="C37" s="37">
        <f>'anexa 2A'!AK41</f>
        <v>1</v>
      </c>
      <c r="D37" s="37">
        <f>'anexa 2A'!AL41</f>
        <v>24</v>
      </c>
      <c r="E37" s="37">
        <v>91</v>
      </c>
      <c r="F37" s="38">
        <f t="shared" si="2"/>
        <v>2184</v>
      </c>
      <c r="G37" s="39">
        <f t="shared" si="3"/>
        <v>327.59999999999997</v>
      </c>
      <c r="H37" s="39">
        <v>0</v>
      </c>
      <c r="I37" s="52"/>
      <c r="J37" s="52"/>
      <c r="K37" s="35"/>
      <c r="L37" s="36"/>
      <c r="M37" s="35"/>
    </row>
    <row r="38" spans="1:13" s="27" customFormat="1" ht="15.75">
      <c r="A38" s="218" t="s">
        <v>45</v>
      </c>
      <c r="B38" s="218"/>
      <c r="C38" s="37">
        <f>'anexa 2A'!AK42</f>
        <v>1</v>
      </c>
      <c r="D38" s="37">
        <f>'anexa 2A'!AL42</f>
        <v>16</v>
      </c>
      <c r="E38" s="37">
        <v>91</v>
      </c>
      <c r="F38" s="38">
        <f t="shared" si="2"/>
        <v>1456</v>
      </c>
      <c r="G38" s="39">
        <f t="shared" si="3"/>
        <v>218.4</v>
      </c>
      <c r="H38" s="39">
        <f>F38-G38</f>
        <v>1237.6</v>
      </c>
      <c r="I38" s="52"/>
      <c r="J38" s="52"/>
      <c r="K38" s="35"/>
      <c r="L38" s="36"/>
      <c r="M38" s="35"/>
    </row>
    <row r="39" spans="1:13" s="27" customFormat="1" ht="15.75">
      <c r="A39" s="91" t="s">
        <v>65</v>
      </c>
      <c r="B39" s="92"/>
      <c r="C39" s="37">
        <f>'anexa 2A'!AK43</f>
        <v>0</v>
      </c>
      <c r="D39" s="37">
        <f>'anexa 2A'!AL43</f>
        <v>0</v>
      </c>
      <c r="E39" s="37">
        <v>91</v>
      </c>
      <c r="F39" s="38">
        <f t="shared" si="2"/>
        <v>0</v>
      </c>
      <c r="G39" s="39">
        <f t="shared" si="3"/>
        <v>0</v>
      </c>
      <c r="H39" s="39">
        <f>F39-G39</f>
        <v>0</v>
      </c>
      <c r="I39" s="52"/>
      <c r="J39" s="52"/>
      <c r="K39" s="35"/>
      <c r="L39" s="36"/>
      <c r="M39" s="35"/>
    </row>
    <row r="40" spans="1:13" s="27" customFormat="1" ht="15.75">
      <c r="A40" s="219" t="s">
        <v>29</v>
      </c>
      <c r="B40" s="220"/>
      <c r="C40" s="53">
        <f>SUM(C29:C39)</f>
        <v>105</v>
      </c>
      <c r="D40" s="53">
        <f>SUM(D29:D39)</f>
        <v>2328</v>
      </c>
      <c r="E40" s="54"/>
      <c r="F40" s="55">
        <f>SUM(F29:F39)</f>
        <v>211848</v>
      </c>
      <c r="G40" s="55">
        <f>SUM(G29:G39)</f>
        <v>31777.200000000004</v>
      </c>
      <c r="H40" s="55">
        <f>SUM(H29:H39)</f>
        <v>129329.20000000001</v>
      </c>
      <c r="I40" s="56"/>
      <c r="J40" s="56"/>
      <c r="K40" s="28"/>
      <c r="L40" s="28"/>
      <c r="M40" s="29"/>
    </row>
    <row r="41" spans="6:10" s="27" customFormat="1" ht="12.75">
      <c r="F41" s="30"/>
      <c r="G41" s="30"/>
      <c r="H41" s="30"/>
      <c r="I41"/>
      <c r="J41"/>
    </row>
    <row r="42" spans="1:42" s="113" customFormat="1" ht="15.75">
      <c r="A42" s="163" t="s">
        <v>143</v>
      </c>
      <c r="B42" s="152"/>
      <c r="C42" s="151"/>
      <c r="D42" s="151"/>
      <c r="E42" s="153"/>
      <c r="F42" s="151"/>
      <c r="G42" s="151"/>
      <c r="H42" s="154"/>
      <c r="I42" s="151"/>
      <c r="J42" s="151"/>
      <c r="K42" s="153"/>
      <c r="L42" s="151"/>
      <c r="M42" s="156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B42"/>
      <c r="AC42" s="114"/>
      <c r="AD42" s="97"/>
      <c r="AE42" s="115"/>
      <c r="AF42" s="116"/>
      <c r="AG42" s="116"/>
      <c r="AH42" s="97"/>
      <c r="AI42" s="117"/>
      <c r="AJ42" s="117"/>
      <c r="AK42" s="117"/>
      <c r="AL42" s="117"/>
      <c r="AM42" s="114"/>
      <c r="AN42" s="114"/>
      <c r="AO42" s="114"/>
      <c r="AP42" s="114"/>
    </row>
    <row r="43" spans="1:42" s="113" customFormat="1" ht="15.75">
      <c r="A43" s="151"/>
      <c r="B43" s="152"/>
      <c r="C43" s="151"/>
      <c r="D43" s="151"/>
      <c r="E43" s="153"/>
      <c r="F43" s="151"/>
      <c r="G43" s="151"/>
      <c r="H43" s="154"/>
      <c r="I43" s="151"/>
      <c r="J43" s="151"/>
      <c r="K43" s="153"/>
      <c r="L43" s="151"/>
      <c r="M43" s="158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B43"/>
      <c r="AC43" s="118"/>
      <c r="AD43" s="97"/>
      <c r="AE43" s="115"/>
      <c r="AF43" s="116"/>
      <c r="AG43" s="116"/>
      <c r="AH43" s="97"/>
      <c r="AI43" s="117"/>
      <c r="AJ43" s="117"/>
      <c r="AK43" s="117"/>
      <c r="AL43" s="117"/>
      <c r="AM43" s="114"/>
      <c r="AN43" s="114"/>
      <c r="AO43" s="114"/>
      <c r="AP43" s="114"/>
    </row>
    <row r="44" spans="1:12" s="27" customFormat="1" ht="12.75">
      <c r="A44" s="1"/>
      <c r="B44" s="2"/>
      <c r="C44" s="41"/>
      <c r="D44" s="1"/>
      <c r="E44" s="1"/>
      <c r="F44" s="1"/>
      <c r="G44"/>
      <c r="H44" s="1"/>
      <c r="I44" s="1"/>
      <c r="J44" s="49"/>
      <c r="K44" s="49"/>
      <c r="L44"/>
    </row>
    <row r="45" spans="1:13" s="44" customFormat="1" ht="15">
      <c r="A45" s="1"/>
      <c r="B45" s="2"/>
      <c r="C45" s="41"/>
      <c r="D45" s="1"/>
      <c r="E45" s="1"/>
      <c r="F45" s="1"/>
      <c r="G45"/>
      <c r="H45" s="1"/>
      <c r="I45" s="1"/>
      <c r="J45"/>
      <c r="K45"/>
      <c r="L45"/>
      <c r="M45" s="27"/>
    </row>
    <row r="46" spans="1:13" s="44" customFormat="1" ht="15">
      <c r="A46"/>
      <c r="B46" s="27"/>
      <c r="C46" s="71"/>
      <c r="D46" s="1"/>
      <c r="E46" s="1"/>
      <c r="F46" s="1"/>
      <c r="G46" s="1"/>
      <c r="H46" s="1"/>
      <c r="I46" s="1"/>
      <c r="J46" s="1"/>
      <c r="K46" s="1"/>
      <c r="L46"/>
      <c r="M46" s="27"/>
    </row>
    <row r="47" spans="2:13" ht="12.75">
      <c r="B47" s="27"/>
      <c r="C47" s="41"/>
      <c r="D47" s="1"/>
      <c r="E47" s="1"/>
      <c r="F47"/>
      <c r="G47" s="51"/>
      <c r="H47" s="72"/>
      <c r="I47" s="1"/>
      <c r="J47" s="1"/>
      <c r="K47" s="27"/>
      <c r="M47" s="27"/>
    </row>
    <row r="48" spans="3:13" ht="12.75">
      <c r="C48" s="41"/>
      <c r="D48" s="1"/>
      <c r="E48" s="1"/>
      <c r="F48"/>
      <c r="G48" s="51"/>
      <c r="H48" s="72"/>
      <c r="I48" s="1"/>
      <c r="J48" s="1"/>
      <c r="K48" s="49"/>
      <c r="M48" s="27"/>
    </row>
    <row r="49" spans="1:13" s="27" customFormat="1" ht="12.75">
      <c r="A49" s="221"/>
      <c r="B49" s="221"/>
      <c r="C49" s="221"/>
      <c r="D49" s="221"/>
      <c r="E49" s="1"/>
      <c r="F49" s="1"/>
      <c r="G49" s="1"/>
      <c r="H49" s="1"/>
      <c r="I49" s="1"/>
      <c r="J49" s="1"/>
      <c r="K49" s="1"/>
      <c r="L49" s="1"/>
      <c r="M49"/>
    </row>
    <row r="50" spans="1:12" ht="12.75">
      <c r="A50" s="7"/>
      <c r="D50" s="41"/>
      <c r="E50" s="1"/>
      <c r="F50" s="1"/>
      <c r="G50" s="1"/>
      <c r="H50" s="1"/>
      <c r="L50" s="1"/>
    </row>
    <row r="51" spans="1:12" ht="12.75">
      <c r="A51" s="7"/>
      <c r="D51" s="41"/>
      <c r="E51" s="1"/>
      <c r="F51" s="1"/>
      <c r="G51" s="1"/>
      <c r="H51" s="1"/>
      <c r="L51" s="1"/>
    </row>
  </sheetData>
  <sheetProtection/>
  <mergeCells count="46">
    <mergeCell ref="L1:N1"/>
    <mergeCell ref="L2:N2"/>
    <mergeCell ref="A8:M8"/>
    <mergeCell ref="A10:B11"/>
    <mergeCell ref="C10:C11"/>
    <mergeCell ref="D10:D11"/>
    <mergeCell ref="E10:E11"/>
    <mergeCell ref="F10:F11"/>
    <mergeCell ref="I10:J10"/>
    <mergeCell ref="K10:L10"/>
    <mergeCell ref="M10:M11"/>
    <mergeCell ref="A13:B13"/>
    <mergeCell ref="A14:B14"/>
    <mergeCell ref="A15:B15"/>
    <mergeCell ref="A16:B16"/>
    <mergeCell ref="A12:B12"/>
    <mergeCell ref="F27:F28"/>
    <mergeCell ref="I27:J27"/>
    <mergeCell ref="K27:L27"/>
    <mergeCell ref="M27:M28"/>
    <mergeCell ref="A17:B17"/>
    <mergeCell ref="A18:B18"/>
    <mergeCell ref="A19:B19"/>
    <mergeCell ref="A20:B20"/>
    <mergeCell ref="A21:B21"/>
    <mergeCell ref="A23:B23"/>
    <mergeCell ref="A38:B38"/>
    <mergeCell ref="A30:B30"/>
    <mergeCell ref="A31:B31"/>
    <mergeCell ref="A32:B32"/>
    <mergeCell ref="A29:B29"/>
    <mergeCell ref="A25:M25"/>
    <mergeCell ref="A27:B28"/>
    <mergeCell ref="C27:C28"/>
    <mergeCell ref="D27:D28"/>
    <mergeCell ref="E27:E28"/>
    <mergeCell ref="K4:M4"/>
    <mergeCell ref="K5:M5"/>
    <mergeCell ref="K6:M6"/>
    <mergeCell ref="A40:B40"/>
    <mergeCell ref="A49:D49"/>
    <mergeCell ref="A33:B33"/>
    <mergeCell ref="A34:B34"/>
    <mergeCell ref="A35:B35"/>
    <mergeCell ref="A36:B36"/>
    <mergeCell ref="A37:B37"/>
  </mergeCells>
  <printOptions horizontalCentered="1"/>
  <pageMargins left="0.5" right="0" top="0.38" bottom="0.5" header="0.011811024" footer="0.17"/>
  <pageSetup fitToHeight="1" fitToWidth="1" horizontalDpi="600" verticalDpi="600" orientation="landscape" paperSize="9" scale="69" r:id="rId1"/>
  <rowBreaks count="2" manualBreakCount="2">
    <brk id="43" max="12" man="1"/>
    <brk id="4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view="pageBreakPreview" zoomScaleSheetLayoutView="100" workbookViewId="0" topLeftCell="A10">
      <selection activeCell="L23" sqref="L23:O25"/>
    </sheetView>
  </sheetViews>
  <sheetFormatPr defaultColWidth="9.140625" defaultRowHeight="12.75"/>
  <cols>
    <col min="1" max="1" width="20.28125" style="81" customWidth="1"/>
    <col min="2" max="3" width="6.28125" style="81" customWidth="1"/>
    <col min="4" max="4" width="9.00390625" style="81" customWidth="1"/>
    <col min="5" max="5" width="9.57421875" style="81" customWidth="1"/>
    <col min="6" max="6" width="11.7109375" style="81" customWidth="1"/>
    <col min="7" max="7" width="10.7109375" style="81" customWidth="1"/>
    <col min="8" max="8" width="11.57421875" style="81" customWidth="1"/>
    <col min="9" max="9" width="9.00390625" style="81" customWidth="1"/>
    <col min="10" max="10" width="9.57421875" style="81" customWidth="1"/>
    <col min="11" max="11" width="12.57421875" style="81" customWidth="1"/>
    <col min="12" max="12" width="10.140625" style="81" customWidth="1"/>
    <col min="13" max="13" width="11.421875" style="81" customWidth="1"/>
    <col min="14" max="14" width="10.28125" style="81" customWidth="1"/>
    <col min="15" max="15" width="11.28125" style="81" customWidth="1"/>
    <col min="16" max="17" width="9.140625" style="81" customWidth="1"/>
    <col min="18" max="18" width="8.8515625" style="81" customWidth="1"/>
    <col min="19" max="16384" width="9.140625" style="81" customWidth="1"/>
  </cols>
  <sheetData>
    <row r="1" spans="5:16" ht="12.75">
      <c r="E1" s="80"/>
      <c r="M1" s="197" t="s">
        <v>63</v>
      </c>
      <c r="N1" s="197"/>
      <c r="O1" s="197"/>
      <c r="P1" s="197"/>
    </row>
    <row r="2" spans="1:16" ht="12.75">
      <c r="A2" s="163" t="s">
        <v>143</v>
      </c>
      <c r="E2" s="19"/>
      <c r="M2" s="197" t="s">
        <v>80</v>
      </c>
      <c r="N2" s="197"/>
      <c r="O2" s="197"/>
      <c r="P2" s="197"/>
    </row>
    <row r="3" ht="12.75">
      <c r="M3" s="19" t="s">
        <v>129</v>
      </c>
    </row>
    <row r="4" spans="1:15" ht="12.75">
      <c r="A4" s="84"/>
      <c r="B4" s="84"/>
      <c r="C4" s="133"/>
      <c r="M4" s="83"/>
      <c r="N4" s="83"/>
      <c r="O4" s="83"/>
    </row>
    <row r="5" spans="1:15" ht="14.25">
      <c r="A5" s="84"/>
      <c r="B5" s="150"/>
      <c r="C5" s="133"/>
      <c r="M5" s="164"/>
      <c r="N5" s="164"/>
      <c r="O5" s="164"/>
    </row>
    <row r="6" spans="1:15" ht="14.25">
      <c r="A6" s="84"/>
      <c r="B6" s="150"/>
      <c r="C6" s="84"/>
      <c r="M6" s="222"/>
      <c r="N6" s="222"/>
      <c r="O6" s="222"/>
    </row>
    <row r="7" spans="2:15" ht="14.25">
      <c r="B7" s="150"/>
      <c r="M7" s="160"/>
      <c r="N7" s="159"/>
      <c r="O7" s="161"/>
    </row>
    <row r="8" spans="1:15" s="119" customFormat="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</row>
    <row r="9" spans="1:15" s="119" customFormat="1" ht="12.75">
      <c r="A9" s="82"/>
      <c r="B9" s="82"/>
      <c r="C9" s="82"/>
      <c r="D9" s="82"/>
      <c r="E9" s="82"/>
      <c r="F9" s="82"/>
      <c r="G9" s="82"/>
      <c r="H9" s="120"/>
      <c r="I9" s="82"/>
      <c r="J9" s="82"/>
      <c r="K9" s="82"/>
      <c r="L9" s="82"/>
      <c r="M9" s="82"/>
      <c r="N9" s="82"/>
      <c r="O9" s="82"/>
    </row>
    <row r="10" spans="1:14" s="119" customFormat="1" ht="12.75">
      <c r="A10" s="85"/>
      <c r="N10" s="83" t="s">
        <v>101</v>
      </c>
    </row>
    <row r="11" spans="1:15" s="119" customFormat="1" ht="13.5" customHeight="1">
      <c r="A11" s="236" t="s">
        <v>126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</row>
    <row r="12" spans="1:15" s="119" customFormat="1" ht="65.25" customHeight="1">
      <c r="A12" s="225" t="s">
        <v>57</v>
      </c>
      <c r="B12" s="227" t="s">
        <v>115</v>
      </c>
      <c r="C12" s="227" t="s">
        <v>116</v>
      </c>
      <c r="D12" s="223" t="s">
        <v>58</v>
      </c>
      <c r="E12" s="224"/>
      <c r="F12" s="229" t="s">
        <v>59</v>
      </c>
      <c r="G12" s="223" t="s">
        <v>55</v>
      </c>
      <c r="H12" s="224"/>
      <c r="I12" s="231" t="s">
        <v>117</v>
      </c>
      <c r="J12" s="232"/>
      <c r="K12" s="229" t="s">
        <v>60</v>
      </c>
      <c r="L12" s="223" t="s">
        <v>61</v>
      </c>
      <c r="M12" s="224"/>
      <c r="N12" s="223" t="s">
        <v>62</v>
      </c>
      <c r="O12" s="224"/>
    </row>
    <row r="13" spans="1:15" s="119" customFormat="1" ht="12.75">
      <c r="A13" s="226"/>
      <c r="B13" s="228"/>
      <c r="C13" s="228"/>
      <c r="D13" s="121" t="s">
        <v>77</v>
      </c>
      <c r="E13" s="121" t="s">
        <v>78</v>
      </c>
      <c r="F13" s="230"/>
      <c r="G13" s="121" t="s">
        <v>77</v>
      </c>
      <c r="H13" s="121" t="s">
        <v>78</v>
      </c>
      <c r="I13" s="233"/>
      <c r="J13" s="234"/>
      <c r="K13" s="230"/>
      <c r="L13" s="121" t="s">
        <v>77</v>
      </c>
      <c r="M13" s="121" t="s">
        <v>78</v>
      </c>
      <c r="N13" s="121" t="s">
        <v>77</v>
      </c>
      <c r="O13" s="121" t="s">
        <v>78</v>
      </c>
    </row>
    <row r="14" spans="1:15" s="119" customFormat="1" ht="12.75">
      <c r="A14" s="99">
        <v>1</v>
      </c>
      <c r="B14" s="99">
        <v>2</v>
      </c>
      <c r="C14" s="99">
        <v>3</v>
      </c>
      <c r="D14" s="99">
        <v>4</v>
      </c>
      <c r="E14" s="99">
        <v>5</v>
      </c>
      <c r="F14" s="99">
        <v>6</v>
      </c>
      <c r="G14" s="99" t="s">
        <v>121</v>
      </c>
      <c r="H14" s="99" t="s">
        <v>122</v>
      </c>
      <c r="I14" s="99">
        <v>9</v>
      </c>
      <c r="J14" s="99">
        <v>10</v>
      </c>
      <c r="K14" s="99">
        <v>11</v>
      </c>
      <c r="L14" s="99" t="s">
        <v>123</v>
      </c>
      <c r="M14" s="99" t="s">
        <v>124</v>
      </c>
      <c r="N14" s="99" t="s">
        <v>79</v>
      </c>
      <c r="O14" s="99" t="s">
        <v>125</v>
      </c>
    </row>
    <row r="15" spans="1:15" s="119" customFormat="1" ht="12.75">
      <c r="A15" s="122" t="s">
        <v>56</v>
      </c>
      <c r="B15" s="122">
        <f>'anexa 2A'!AK17</f>
        <v>12</v>
      </c>
      <c r="C15" s="122">
        <v>2</v>
      </c>
      <c r="D15" s="122">
        <v>100</v>
      </c>
      <c r="E15" s="122">
        <v>500</v>
      </c>
      <c r="F15" s="123"/>
      <c r="G15" s="87"/>
      <c r="H15" s="87"/>
      <c r="I15" s="123"/>
      <c r="J15" s="123"/>
      <c r="K15" s="87"/>
      <c r="L15" s="87"/>
      <c r="M15" s="123"/>
      <c r="N15" s="123"/>
      <c r="O15" s="87"/>
    </row>
    <row r="16" spans="1:15" s="119" customFormat="1" ht="12.75">
      <c r="A16" s="122" t="s">
        <v>64</v>
      </c>
      <c r="B16" s="122">
        <v>1</v>
      </c>
      <c r="C16" s="122">
        <v>2</v>
      </c>
      <c r="D16" s="122">
        <v>150</v>
      </c>
      <c r="E16" s="122">
        <v>800</v>
      </c>
      <c r="F16" s="122"/>
      <c r="G16" s="87"/>
      <c r="H16" s="87"/>
      <c r="I16" s="122">
        <v>24</v>
      </c>
      <c r="J16" s="122">
        <v>120</v>
      </c>
      <c r="K16" s="87"/>
      <c r="L16" s="87"/>
      <c r="M16" s="123"/>
      <c r="N16" s="123"/>
      <c r="O16" s="87"/>
    </row>
    <row r="17" spans="1:15" s="119" customFormat="1" ht="12.75">
      <c r="A17" s="89" t="s">
        <v>30</v>
      </c>
      <c r="B17" s="88">
        <f>SUM(B15:B16)</f>
        <v>13</v>
      </c>
      <c r="C17" s="88"/>
      <c r="D17" s="88"/>
      <c r="E17" s="88"/>
      <c r="F17" s="122"/>
      <c r="G17" s="87"/>
      <c r="H17" s="87"/>
      <c r="I17" s="122"/>
      <c r="J17" s="122"/>
      <c r="K17" s="87"/>
      <c r="L17" s="87"/>
      <c r="M17" s="87"/>
      <c r="N17" s="87"/>
      <c r="O17" s="87"/>
    </row>
    <row r="18" spans="1:15" s="119" customFormat="1" ht="12.75">
      <c r="A18" s="124"/>
      <c r="B18" s="125"/>
      <c r="C18" s="125"/>
      <c r="D18" s="125"/>
      <c r="E18" s="125"/>
      <c r="F18" s="126"/>
      <c r="G18" s="127"/>
      <c r="H18" s="127"/>
      <c r="I18" s="126"/>
      <c r="J18" s="126"/>
      <c r="K18" s="127"/>
      <c r="L18" s="127"/>
      <c r="M18" s="127"/>
      <c r="N18" s="127"/>
      <c r="O18" s="127"/>
    </row>
    <row r="19" spans="1:15" s="119" customFormat="1" ht="12.75">
      <c r="A19" s="236" t="s">
        <v>127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</row>
    <row r="20" spans="1:15" s="119" customFormat="1" ht="65.25" customHeight="1">
      <c r="A20" s="225" t="s">
        <v>57</v>
      </c>
      <c r="B20" s="227" t="s">
        <v>115</v>
      </c>
      <c r="C20" s="227" t="s">
        <v>116</v>
      </c>
      <c r="D20" s="223" t="s">
        <v>58</v>
      </c>
      <c r="E20" s="224"/>
      <c r="F20" s="229" t="s">
        <v>59</v>
      </c>
      <c r="G20" s="223" t="s">
        <v>55</v>
      </c>
      <c r="H20" s="224"/>
      <c r="I20" s="231" t="s">
        <v>117</v>
      </c>
      <c r="J20" s="232"/>
      <c r="K20" s="229" t="s">
        <v>60</v>
      </c>
      <c r="L20" s="223" t="s">
        <v>61</v>
      </c>
      <c r="M20" s="224"/>
      <c r="N20" s="223" t="s">
        <v>62</v>
      </c>
      <c r="O20" s="224"/>
    </row>
    <row r="21" spans="1:15" s="119" customFormat="1" ht="12.75">
      <c r="A21" s="226"/>
      <c r="B21" s="228"/>
      <c r="C21" s="228"/>
      <c r="D21" s="121" t="s">
        <v>77</v>
      </c>
      <c r="E21" s="121" t="s">
        <v>78</v>
      </c>
      <c r="F21" s="230"/>
      <c r="G21" s="121" t="s">
        <v>77</v>
      </c>
      <c r="H21" s="121" t="s">
        <v>78</v>
      </c>
      <c r="I21" s="233"/>
      <c r="J21" s="234"/>
      <c r="K21" s="230"/>
      <c r="L21" s="121" t="s">
        <v>77</v>
      </c>
      <c r="M21" s="121" t="s">
        <v>78</v>
      </c>
      <c r="N21" s="121" t="s">
        <v>77</v>
      </c>
      <c r="O21" s="121" t="s">
        <v>78</v>
      </c>
    </row>
    <row r="22" spans="1:15" s="119" customFormat="1" ht="12.75">
      <c r="A22" s="99">
        <v>1</v>
      </c>
      <c r="B22" s="99">
        <v>2</v>
      </c>
      <c r="C22" s="99">
        <v>3</v>
      </c>
      <c r="D22" s="99">
        <v>4</v>
      </c>
      <c r="E22" s="99">
        <v>5</v>
      </c>
      <c r="F22" s="99">
        <v>6</v>
      </c>
      <c r="G22" s="99" t="s">
        <v>121</v>
      </c>
      <c r="H22" s="99" t="s">
        <v>122</v>
      </c>
      <c r="I22" s="99">
        <v>9</v>
      </c>
      <c r="J22" s="99">
        <v>10</v>
      </c>
      <c r="K22" s="99">
        <v>11</v>
      </c>
      <c r="L22" s="99" t="s">
        <v>123</v>
      </c>
      <c r="M22" s="99" t="s">
        <v>124</v>
      </c>
      <c r="N22" s="99" t="s">
        <v>79</v>
      </c>
      <c r="O22" s="99" t="s">
        <v>125</v>
      </c>
    </row>
    <row r="23" spans="1:15" s="119" customFormat="1" ht="12.75">
      <c r="A23" s="122" t="s">
        <v>56</v>
      </c>
      <c r="B23" s="122">
        <f>B15*2</f>
        <v>24</v>
      </c>
      <c r="C23" s="122">
        <v>2</v>
      </c>
      <c r="D23" s="122">
        <v>100</v>
      </c>
      <c r="E23" s="122">
        <v>500</v>
      </c>
      <c r="F23" s="123"/>
      <c r="G23" s="87"/>
      <c r="H23" s="87"/>
      <c r="I23" s="123"/>
      <c r="J23" s="123"/>
      <c r="K23" s="87"/>
      <c r="L23" s="87"/>
      <c r="M23" s="123"/>
      <c r="N23" s="123"/>
      <c r="O23" s="87"/>
    </row>
    <row r="24" spans="1:15" s="119" customFormat="1" ht="12.75">
      <c r="A24" s="122" t="s">
        <v>64</v>
      </c>
      <c r="B24" s="122">
        <v>2</v>
      </c>
      <c r="C24" s="122">
        <v>2</v>
      </c>
      <c r="D24" s="122">
        <v>150</v>
      </c>
      <c r="E24" s="122">
        <v>800</v>
      </c>
      <c r="F24" s="122"/>
      <c r="G24" s="87"/>
      <c r="H24" s="87"/>
      <c r="I24" s="122">
        <f>I16</f>
        <v>24</v>
      </c>
      <c r="J24" s="122">
        <f>J16</f>
        <v>120</v>
      </c>
      <c r="K24" s="87"/>
      <c r="L24" s="87"/>
      <c r="M24" s="123"/>
      <c r="N24" s="123"/>
      <c r="O24" s="87"/>
    </row>
    <row r="25" spans="1:15" s="119" customFormat="1" ht="12.75">
      <c r="A25" s="89" t="s">
        <v>30</v>
      </c>
      <c r="B25" s="88">
        <f>SUM(B23:B24)</f>
        <v>26</v>
      </c>
      <c r="C25" s="88"/>
      <c r="D25" s="88"/>
      <c r="E25" s="88"/>
      <c r="F25" s="122"/>
      <c r="G25" s="87"/>
      <c r="H25" s="87"/>
      <c r="I25" s="122"/>
      <c r="J25" s="122"/>
      <c r="K25" s="87"/>
      <c r="L25" s="87"/>
      <c r="M25" s="87"/>
      <c r="N25" s="87"/>
      <c r="O25" s="87"/>
    </row>
    <row r="26" s="119" customFormat="1" ht="12.75"/>
    <row r="27" spans="1:13" s="119" customFormat="1" ht="15">
      <c r="A27" s="151"/>
      <c r="B27" s="152"/>
      <c r="C27" s="151"/>
      <c r="D27" s="151"/>
      <c r="E27" s="153"/>
      <c r="F27" s="151"/>
      <c r="G27" s="163" t="s">
        <v>143</v>
      </c>
      <c r="H27" s="154"/>
      <c r="I27" s="151"/>
      <c r="J27" s="151"/>
      <c r="K27" s="153"/>
      <c r="L27" s="151"/>
      <c r="M27" s="151"/>
    </row>
    <row r="28" spans="1:13" s="119" customFormat="1" ht="15">
      <c r="A28" s="151"/>
      <c r="B28" s="152"/>
      <c r="C28" s="151"/>
      <c r="D28" s="151"/>
      <c r="E28" s="153"/>
      <c r="F28" s="151"/>
      <c r="G28" s="151"/>
      <c r="H28" s="154"/>
      <c r="I28" s="151"/>
      <c r="J28" s="151"/>
      <c r="K28" s="153"/>
      <c r="L28" s="151"/>
      <c r="M28" s="151"/>
    </row>
    <row r="29" s="119" customFormat="1" ht="12.75"/>
    <row r="30" spans="1:43" s="113" customFormat="1" ht="15">
      <c r="A30" s="111"/>
      <c r="B30" s="110"/>
      <c r="C30" s="110"/>
      <c r="E30" s="112"/>
      <c r="F30" s="110"/>
      <c r="G30" s="110"/>
      <c r="H30" s="110"/>
      <c r="J30" s="112"/>
      <c r="K30" s="112"/>
      <c r="L30" s="114"/>
      <c r="M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C30"/>
      <c r="AD30" s="114"/>
      <c r="AE30" s="97"/>
      <c r="AF30" s="115"/>
      <c r="AG30" s="116"/>
      <c r="AH30" s="116"/>
      <c r="AI30" s="97"/>
      <c r="AJ30" s="117"/>
      <c r="AK30" s="117"/>
      <c r="AL30" s="117"/>
      <c r="AM30" s="117"/>
      <c r="AN30" s="114"/>
      <c r="AO30" s="114"/>
      <c r="AP30" s="114"/>
      <c r="AQ30" s="114"/>
    </row>
    <row r="31" spans="1:43" s="113" customFormat="1" ht="15">
      <c r="A31" s="111"/>
      <c r="B31" s="110"/>
      <c r="C31" s="110"/>
      <c r="E31" s="110"/>
      <c r="F31" s="110"/>
      <c r="G31" s="110"/>
      <c r="H31" s="110"/>
      <c r="J31" s="112"/>
      <c r="K31" s="112"/>
      <c r="L31" s="114"/>
      <c r="M31" s="112"/>
      <c r="O31" s="136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C31"/>
      <c r="AD31" s="118"/>
      <c r="AE31" s="97"/>
      <c r="AF31" s="115"/>
      <c r="AG31" s="116"/>
      <c r="AH31" s="116"/>
      <c r="AI31" s="97"/>
      <c r="AJ31" s="117"/>
      <c r="AK31" s="117"/>
      <c r="AL31" s="117"/>
      <c r="AM31" s="117"/>
      <c r="AN31" s="114"/>
      <c r="AO31" s="114"/>
      <c r="AP31" s="114"/>
      <c r="AQ31" s="114"/>
    </row>
  </sheetData>
  <sheetProtection/>
  <mergeCells count="27">
    <mergeCell ref="I20:J21"/>
    <mergeCell ref="C20:C21"/>
    <mergeCell ref="A19:O19"/>
    <mergeCell ref="C12:C13"/>
    <mergeCell ref="K20:K21"/>
    <mergeCell ref="L20:M20"/>
    <mergeCell ref="N20:O20"/>
    <mergeCell ref="A20:A21"/>
    <mergeCell ref="B20:B21"/>
    <mergeCell ref="D20:E20"/>
    <mergeCell ref="F20:F21"/>
    <mergeCell ref="G20:H20"/>
    <mergeCell ref="A12:A13"/>
    <mergeCell ref="B12:B13"/>
    <mergeCell ref="F12:F13"/>
    <mergeCell ref="I12:J13"/>
    <mergeCell ref="K12:K13"/>
    <mergeCell ref="A8:O8"/>
    <mergeCell ref="N12:O12"/>
    <mergeCell ref="A11:O11"/>
    <mergeCell ref="M5:O5"/>
    <mergeCell ref="M6:O6"/>
    <mergeCell ref="M1:P1"/>
    <mergeCell ref="M2:P2"/>
    <mergeCell ref="D12:E12"/>
    <mergeCell ref="G12:H12"/>
    <mergeCell ref="L12:M12"/>
  </mergeCells>
  <printOptions horizontalCentered="1"/>
  <pageMargins left="0.5" right="0.25" top="0.5" bottom="0.5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ACHIZITII-CRISTI</cp:lastModifiedBy>
  <cp:lastPrinted>2020-09-17T06:11:03Z</cp:lastPrinted>
  <dcterms:created xsi:type="dcterms:W3CDTF">2011-03-23T12:19:02Z</dcterms:created>
  <dcterms:modified xsi:type="dcterms:W3CDTF">2020-09-17T06:11:34Z</dcterms:modified>
  <cp:category/>
  <cp:version/>
  <cp:contentType/>
  <cp:contentStatus/>
</cp:coreProperties>
</file>